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tabRatio="931" firstSheet="1" activeTab="1"/>
  </bookViews>
  <sheets>
    <sheet name="000000" sheetId="1" state="veryHidden" r:id="rId1"/>
    <sheet name="参加者名簿　記入注記" sheetId="2" r:id="rId2"/>
    <sheet name="臨時監督申請書　記入注記" sheetId="3" r:id="rId3"/>
    <sheet name="男子申込書" sheetId="4" r:id="rId4"/>
    <sheet name="女子申込書" sheetId="5" r:id="rId5"/>
    <sheet name="臨時監督申請書" sheetId="6" r:id="rId6"/>
    <sheet name="参加登録用紙 (個人競技用)" sheetId="7" state="hidden" r:id="rId7"/>
    <sheet name="区分表" sheetId="8" r:id="rId8"/>
    <sheet name="作業" sheetId="9" state="hidden" r:id="rId9"/>
  </sheets>
  <definedNames>
    <definedName name="_xlfn.IFERROR" hidden="1">#NAME?</definedName>
    <definedName name="_xlnm.Print_Area" localSheetId="1">'参加者名簿　記入注記'!$B$1:$AA$48</definedName>
    <definedName name="_xlnm.Print_Area" localSheetId="6">'参加登録用紙 (個人競技用)'!$A$1:$V$43</definedName>
    <definedName name="_xlnm.Print_Area" localSheetId="4">'女子申込書'!$B$1:$AA$41</definedName>
    <definedName name="_xlnm.Print_Area" localSheetId="3">'男子申込書'!$B$1:$AA$48</definedName>
    <definedName name="_xlnm.Print_Area" localSheetId="5">'臨時監督申請書'!$A$1:$J$29</definedName>
    <definedName name="_xlnm.Print_Area" localSheetId="2">'臨時監督申請書　記入注記'!$A$1:$J$29</definedName>
  </definedNames>
  <calcPr fullCalcOnLoad="1"/>
</workbook>
</file>

<file path=xl/comments2.xml><?xml version="1.0" encoding="utf-8"?>
<comments xmlns="http://schemas.openxmlformats.org/spreadsheetml/2006/main">
  <authors>
    <author> </author>
    <author>W.Ishida</author>
    <author>taka</author>
  </authors>
  <commentList>
    <comment ref="P14" authorId="0">
      <text>
        <r>
          <rPr>
            <b/>
            <sz val="9"/>
            <rFont val="ＭＳ Ｐゴシック"/>
            <family val="3"/>
          </rPr>
          <t>４月１日現在の満年齢です。</t>
        </r>
        <r>
          <rPr>
            <sz val="9"/>
            <rFont val="ＭＳ Ｐゴシック"/>
            <family val="3"/>
          </rPr>
          <t xml:space="preserve">
（データファイルで入力の際は生年月日を入力すれば自動的に計算されます。）</t>
        </r>
      </text>
    </comment>
    <comment ref="T16" authorId="1">
      <text>
        <r>
          <rPr>
            <sz val="12"/>
            <color indexed="9"/>
            <rFont val="HGP創英角ｺﾞｼｯｸUB"/>
            <family val="3"/>
          </rPr>
          <t>会員証に記載の段位取得年月日を記入してください。</t>
        </r>
      </text>
    </comment>
    <comment ref="C11" authorId="1">
      <text>
        <r>
          <rPr>
            <b/>
            <sz val="9"/>
            <rFont val="ＭＳ Ｐゴシック"/>
            <family val="3"/>
          </rPr>
          <t>「男」または
「女」と記入</t>
        </r>
      </text>
    </comment>
    <comment ref="S21" authorId="1">
      <text>
        <r>
          <rPr>
            <b/>
            <sz val="9"/>
            <rFont val="ＭＳ Ｐゴシック"/>
            <family val="3"/>
          </rPr>
          <t>段位はアラビア数字でご記入ください。</t>
        </r>
        <r>
          <rPr>
            <sz val="9"/>
            <rFont val="ＭＳ Ｐゴシック"/>
            <family val="3"/>
          </rPr>
          <t xml:space="preserve">
※初段は”1”としてください。</t>
        </r>
      </text>
    </comment>
    <comment ref="W8" authorId="2">
      <text>
        <r>
          <rPr>
            <b/>
            <sz val="9"/>
            <rFont val="ＭＳ Ｐゴシック"/>
            <family val="3"/>
          </rPr>
          <t>専任監督の場合のみ記入。
選手兼任の場合は入力不要。</t>
        </r>
      </text>
    </comment>
    <comment ref="B16" authorId="2">
      <text>
        <r>
          <rPr>
            <sz val="9"/>
            <rFont val="ＭＳ Ｐゴシック"/>
            <family val="3"/>
          </rPr>
          <t xml:space="preserve">自動入力
</t>
        </r>
      </text>
    </comment>
  </commentList>
</comments>
</file>

<file path=xl/comments3.xml><?xml version="1.0" encoding="utf-8"?>
<comments xmlns="http://schemas.openxmlformats.org/spreadsheetml/2006/main">
  <authors>
    <author> </author>
  </authors>
  <commentList>
    <comment ref="B16" authorId="0">
      <text>
        <r>
          <rPr>
            <b/>
            <sz val="9"/>
            <rFont val="ＭＳ Ｐゴシック"/>
            <family val="3"/>
          </rPr>
          <t>（データファイルで入力の際は、枠の上にカーソルをもっていき、左クリックをするとチェックのオン・オフができます。）</t>
        </r>
      </text>
    </comment>
  </commentList>
</comments>
</file>

<file path=xl/comments6.xml><?xml version="1.0" encoding="utf-8"?>
<comments xmlns="http://schemas.openxmlformats.org/spreadsheetml/2006/main">
  <authors>
    <author> </author>
  </authors>
  <commentList>
    <comment ref="B16" authorId="0">
      <text>
        <r>
          <rPr>
            <b/>
            <sz val="9"/>
            <rFont val="ＭＳ Ｐゴシック"/>
            <family val="3"/>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<sst xmlns="http://schemas.openxmlformats.org/spreadsheetml/2006/main" count="1081" uniqueCount="285">
  <si>
    <t>都道府県名</t>
  </si>
  <si>
    <t>氏　　名</t>
  </si>
  <si>
    <t>監　督</t>
  </si>
  <si>
    <t>空手道連盟</t>
  </si>
  <si>
    <t>性別</t>
  </si>
  <si>
    <t>部</t>
  </si>
  <si>
    <t>全空連審判資格</t>
  </si>
  <si>
    <t>日体協指導者・コーチ資格</t>
  </si>
  <si>
    <t>段位</t>
  </si>
  <si>
    <t>生年月日
（西暦）</t>
  </si>
  <si>
    <t>連絡先</t>
  </si>
  <si>
    <t>住所</t>
  </si>
  <si>
    <t>会長</t>
  </si>
  <si>
    <t>ふりがな</t>
  </si>
  <si>
    <t>ふりがな</t>
  </si>
  <si>
    <r>
      <t xml:space="preserve">全　空　連
</t>
    </r>
    <r>
      <rPr>
        <sz val="9"/>
        <rFont val="ＭＳ Ｐゴシック"/>
        <family val="3"/>
      </rPr>
      <t>会員証番号</t>
    </r>
  </si>
  <si>
    <t>No</t>
  </si>
  <si>
    <r>
      <t xml:space="preserve">年齢
</t>
    </r>
    <r>
      <rPr>
        <sz val="8"/>
        <rFont val="ＭＳ Ｐゴシック"/>
        <family val="3"/>
      </rPr>
      <t>4/1現在</t>
    </r>
  </si>
  <si>
    <t>氏　　　名</t>
  </si>
  <si>
    <t>e-mail</t>
  </si>
  <si>
    <t>記載責任者
連絡担当者</t>
  </si>
  <si>
    <r>
      <t>氏　　名　　</t>
    </r>
    <r>
      <rPr>
        <sz val="9"/>
        <rFont val="ＭＳ Ｐ明朝"/>
        <family val="1"/>
      </rPr>
      <t>（ふりがな）</t>
    </r>
  </si>
  <si>
    <t>記載上の
注意事項</t>
  </si>
  <si>
    <t>女</t>
  </si>
  <si>
    <t>男</t>
  </si>
  <si>
    <t>組手</t>
  </si>
  <si>
    <r>
      <t>　</t>
    </r>
    <r>
      <rPr>
        <sz val="10"/>
        <rFont val="ＭＳ Ｐ明朝"/>
        <family val="1"/>
      </rPr>
      <t>▲選手が監督を兼任する場合は監督欄の「□兼選手」のチェック枠に☑印を付してしてください。</t>
    </r>
    <r>
      <rPr>
        <sz val="11"/>
        <rFont val="ＭＳ Ｐゴシック"/>
        <family val="3"/>
      </rPr>
      <t>　
【選手名簿】</t>
    </r>
  </si>
  <si>
    <t>資　　格</t>
  </si>
  <si>
    <t>　指導員</t>
  </si>
  <si>
    <t>　上級指導員</t>
  </si>
  <si>
    <t>.</t>
  </si>
  <si>
    <t>全空連　太郎</t>
  </si>
  <si>
    <t>ぜんくうれん　たろう</t>
  </si>
  <si>
    <t>全空連　次郎</t>
  </si>
  <si>
    <t>ぜんくうれん　じろう</t>
  </si>
  <si>
    <t>男子組手</t>
  </si>
  <si>
    <t>形</t>
  </si>
  <si>
    <t>50</t>
  </si>
  <si>
    <t>44 歳</t>
  </si>
  <si>
    <t>49 歳</t>
  </si>
  <si>
    <t>40 歳</t>
  </si>
  <si>
    <t>41 歳</t>
  </si>
  <si>
    <t>42 歳</t>
  </si>
  <si>
    <t>43 歳</t>
  </si>
  <si>
    <t>45 歳</t>
  </si>
  <si>
    <t>46 歳</t>
  </si>
  <si>
    <t>47 歳</t>
  </si>
  <si>
    <t>48 歳</t>
  </si>
  <si>
    <t>50 歳</t>
  </si>
  <si>
    <t>51 歳</t>
  </si>
  <si>
    <t>52 歳</t>
  </si>
  <si>
    <t>53 歳</t>
  </si>
  <si>
    <t>54 歳</t>
  </si>
  <si>
    <t>55 歳</t>
  </si>
  <si>
    <t>56 歳</t>
  </si>
  <si>
    <t>57 歳</t>
  </si>
  <si>
    <t>58 歳</t>
  </si>
  <si>
    <t>59 歳</t>
  </si>
  <si>
    <t>60 歳</t>
  </si>
  <si>
    <t>61 歳</t>
  </si>
  <si>
    <t>62 歳</t>
  </si>
  <si>
    <t>63 歳</t>
  </si>
  <si>
    <t>64 歳</t>
  </si>
  <si>
    <t>65 歳</t>
  </si>
  <si>
    <t>66 歳</t>
  </si>
  <si>
    <t>67 歳</t>
  </si>
  <si>
    <t>68 歳</t>
  </si>
  <si>
    <t>69 歳</t>
  </si>
  <si>
    <t>70 歳</t>
  </si>
  <si>
    <t>71 歳</t>
  </si>
  <si>
    <t>72 歳</t>
  </si>
  <si>
    <t>73 歳</t>
  </si>
  <si>
    <t>74 歳</t>
  </si>
  <si>
    <t>75 歳</t>
  </si>
  <si>
    <t>76 歳</t>
  </si>
  <si>
    <t>77 歳</t>
  </si>
  <si>
    <t>78 歳</t>
  </si>
  <si>
    <t>79 歳</t>
  </si>
  <si>
    <t>80 歳</t>
  </si>
  <si>
    <t>81 歳</t>
  </si>
  <si>
    <t>82 歳</t>
  </si>
  <si>
    <t>83 歳</t>
  </si>
  <si>
    <t>84 歳</t>
  </si>
  <si>
    <t>85 歳</t>
  </si>
  <si>
    <t>86 歳</t>
  </si>
  <si>
    <t>87 歳</t>
  </si>
  <si>
    <t>88 歳</t>
  </si>
  <si>
    <t>89 歳</t>
  </si>
  <si>
    <t>90 歳</t>
  </si>
  <si>
    <t>91 歳</t>
  </si>
  <si>
    <t>92 歳</t>
  </si>
  <si>
    <t>93 歳</t>
  </si>
  <si>
    <t>94 歳</t>
  </si>
  <si>
    <t>95 歳</t>
  </si>
  <si>
    <t>96 歳</t>
  </si>
  <si>
    <t>97 歳</t>
  </si>
  <si>
    <t>98 歳</t>
  </si>
  <si>
    <t>99 歳</t>
  </si>
  <si>
    <t>100 歳</t>
  </si>
  <si>
    <t>男子形</t>
  </si>
  <si>
    <t>女子組手</t>
  </si>
  <si>
    <t>女子形</t>
  </si>
  <si>
    <t>35 歳</t>
  </si>
  <si>
    <t>36 歳</t>
  </si>
  <si>
    <t>37 歳</t>
  </si>
  <si>
    <t>38 歳</t>
  </si>
  <si>
    <t>39 歳</t>
  </si>
  <si>
    <t>／</t>
  </si>
  <si>
    <t>35歳</t>
  </si>
  <si>
    <t>36歳</t>
  </si>
  <si>
    <t>37歳</t>
  </si>
  <si>
    <t>38歳</t>
  </si>
  <si>
    <t>39歳</t>
  </si>
  <si>
    <t>40歳</t>
  </si>
  <si>
    <t>41歳</t>
  </si>
  <si>
    <t>42歳</t>
  </si>
  <si>
    <t>43歳</t>
  </si>
  <si>
    <t>44歳</t>
  </si>
  <si>
    <t>45歳</t>
  </si>
  <si>
    <t>46歳</t>
  </si>
  <si>
    <t>47歳</t>
  </si>
  <si>
    <t>48歳</t>
  </si>
  <si>
    <t>49歳</t>
  </si>
  <si>
    <t>50歳</t>
  </si>
  <si>
    <t>51歳</t>
  </si>
  <si>
    <t>52歳</t>
  </si>
  <si>
    <t>53歳</t>
  </si>
  <si>
    <t>54歳</t>
  </si>
  <si>
    <t>55歳</t>
  </si>
  <si>
    <t>56歳</t>
  </si>
  <si>
    <t>57歳</t>
  </si>
  <si>
    <t>58歳</t>
  </si>
  <si>
    <t>59歳</t>
  </si>
  <si>
    <t>60歳</t>
  </si>
  <si>
    <t>61歳</t>
  </si>
  <si>
    <t>62歳</t>
  </si>
  <si>
    <t>63歳</t>
  </si>
  <si>
    <t>64歳</t>
  </si>
  <si>
    <t>65歳</t>
  </si>
  <si>
    <t>66歳</t>
  </si>
  <si>
    <t>67歳</t>
  </si>
  <si>
    <t>68歳</t>
  </si>
  <si>
    <t>69歳</t>
  </si>
  <si>
    <t>70歳以上</t>
  </si>
  <si>
    <t>１部</t>
  </si>
  <si>
    <t>マスターズ(空手道)　区分表</t>
  </si>
  <si>
    <t>２部</t>
  </si>
  <si>
    <t>３部</t>
  </si>
  <si>
    <t>４部</t>
  </si>
  <si>
    <t>５部</t>
  </si>
  <si>
    <t>６部</t>
  </si>
  <si>
    <t>７部</t>
  </si>
  <si>
    <t>全空連　岩蔵</t>
  </si>
  <si>
    <t>ぜんくうれん　いわぞう</t>
  </si>
  <si>
    <t>1950.8.2　　</t>
  </si>
  <si>
    <t>40</t>
  </si>
  <si>
    <t>参加競技名 ：</t>
  </si>
  <si>
    <t>（１１）空手道競技</t>
  </si>
  <si>
    <t>氏名</t>
  </si>
  <si>
    <t>フリガナ</t>
  </si>
  <si>
    <r>
      <t>〒</t>
    </r>
    <r>
      <rPr>
        <sz val="8"/>
        <rFont val="ＭＳ Ｐ明朝"/>
        <family val="1"/>
      </rPr>
      <t>(7桁で記入)</t>
    </r>
  </si>
  <si>
    <r>
      <t>自宅住所</t>
    </r>
    <r>
      <rPr>
        <sz val="8"/>
        <rFont val="ＭＳ Ｐ明朝"/>
        <family val="1"/>
      </rPr>
      <t>(市区町村名から全て記入)</t>
    </r>
  </si>
  <si>
    <t>携帯ＴＥＬ</t>
  </si>
  <si>
    <t>参加区分</t>
  </si>
  <si>
    <r>
      <t>生年月日</t>
    </r>
    <r>
      <rPr>
        <sz val="9"/>
        <rFont val="ＭＳ Ｐ明朝"/>
        <family val="1"/>
      </rPr>
      <t>(西暦)</t>
    </r>
  </si>
  <si>
    <t>お持ちでない場合は</t>
  </si>
  <si>
    <t>（大会主催者より記載の住所へ資料を送付する場合があります）</t>
  </si>
  <si>
    <t>自宅ＴＥＬ（市外局番から）</t>
  </si>
  <si>
    <t>※どちらか必須</t>
  </si>
  <si>
    <t>記入例</t>
  </si>
  <si>
    <t>体協　太郎</t>
  </si>
  <si>
    <t>タイキョウ　タロウ</t>
  </si>
  <si>
    <t>渋谷区神南1-1-1-201</t>
  </si>
  <si>
    <t>-</t>
  </si>
  <si>
    <t>（西暦）</t>
  </si>
  <si>
    <t>段位取得年月日</t>
  </si>
  <si>
    <t>全空連　三郎</t>
  </si>
  <si>
    <t>ぜんくうれん　さぶろう</t>
  </si>
  <si>
    <t>全空連　四郎</t>
  </si>
  <si>
    <t>ぜんくうれん　しろう</t>
  </si>
  <si>
    <t>全空連　大将</t>
  </si>
  <si>
    <t>ぜんくうれん　たいしょう</t>
  </si>
  <si>
    <t>30</t>
  </si>
  <si>
    <t>56</t>
  </si>
  <si>
    <t>65</t>
  </si>
  <si>
    <t>／</t>
  </si>
  <si>
    <t>.</t>
  </si>
  <si>
    <t>70</t>
  </si>
  <si>
    <t>　　　/　/</t>
  </si>
  <si>
    <t>臨時監督申請書</t>
  </si>
  <si>
    <t>臨時監督</t>
  </si>
  <si>
    <t>申請いたします。但し、監督が出場する競技に限るものとします。</t>
  </si>
  <si>
    <t>印</t>
  </si>
  <si>
    <r>
      <t xml:space="preserve">全 空 連
</t>
    </r>
    <r>
      <rPr>
        <sz val="9"/>
        <rFont val="ＭＳ 明朝"/>
        <family val="1"/>
      </rPr>
      <t>会員証番号</t>
    </r>
  </si>
  <si>
    <t>地　　区</t>
  </si>
  <si>
    <t>全　　国</t>
  </si>
  <si>
    <t>コーチ</t>
  </si>
  <si>
    <t>上級コーチ</t>
  </si>
  <si>
    <t>指導員</t>
  </si>
  <si>
    <t>上級指導員</t>
  </si>
  <si>
    <t>●●県</t>
  </si>
  <si>
    <t>全空連　一朗</t>
  </si>
  <si>
    <t>全空連　太一郎</t>
  </si>
  <si>
    <t>ぜんくうれん　たいちろう</t>
  </si>
  <si>
    <t>090</t>
  </si>
  <si>
    <t>.</t>
  </si>
  <si>
    <t>参加都道府県名：（</t>
  </si>
  <si>
    <r>
      <rPr>
        <sz val="12"/>
        <rFont val="ＭＳ Ｐゴシック"/>
        <family val="3"/>
      </rPr>
      <t xml:space="preserve"> ）</t>
    </r>
    <r>
      <rPr>
        <sz val="10"/>
        <rFont val="ＭＳ Ｐゴシック"/>
        <family val="3"/>
      </rPr>
      <t xml:space="preserve">都・道・府・県          </t>
    </r>
  </si>
  <si>
    <t>）</t>
  </si>
  <si>
    <t>１．選手</t>
  </si>
  <si>
    <t>２．選手と監督兼任</t>
  </si>
  <si>
    <t>３．監督等</t>
  </si>
  <si>
    <t>１．男</t>
  </si>
  <si>
    <t>２．女</t>
  </si>
  <si>
    <t>全空連　太郎</t>
  </si>
  <si>
    <t>(ぜんくうれん　たろう)</t>
  </si>
  <si>
    <t>〒</t>
  </si>
  <si>
    <t>-</t>
  </si>
  <si>
    <t>電話（携帯）</t>
  </si>
  <si>
    <t>090-0000-0000</t>
  </si>
  <si>
    <t>jkf@hotmail.co.jp</t>
  </si>
  <si>
    <t>印</t>
  </si>
  <si>
    <t>日</t>
  </si>
  <si>
    <t>月</t>
  </si>
  <si>
    <t>(　)</t>
  </si>
  <si>
    <t>兼選手</t>
  </si>
  <si>
    <t>地区</t>
  </si>
  <si>
    <t>全国</t>
  </si>
  <si>
    <t>コーチ</t>
  </si>
  <si>
    <t>　日本スポーツマスターズ２０１６大会会長　殿</t>
  </si>
  <si>
    <t>フリガナ</t>
  </si>
  <si>
    <t>19　　.　　.　　</t>
  </si>
  <si>
    <t>性別</t>
  </si>
  <si>
    <t>前夜祭
(3/18)
(有料)※1</t>
  </si>
  <si>
    <t>宿泊の希望</t>
  </si>
  <si>
    <t>前夜祭</t>
  </si>
  <si>
    <t>宿泊希望</t>
  </si>
  <si>
    <t>出・欠</t>
  </si>
  <si>
    <t>有・無</t>
  </si>
  <si>
    <t>組手</t>
  </si>
  <si>
    <t>○</t>
  </si>
  <si>
    <t>×</t>
  </si>
  <si>
    <t>○　希望する</t>
  </si>
  <si>
    <t>×　希望しない</t>
  </si>
  <si>
    <t>○　参加する</t>
  </si>
  <si>
    <t>×　参加しない</t>
  </si>
  <si>
    <r>
      <t>◆年齢は</t>
    </r>
    <r>
      <rPr>
        <sz val="10"/>
        <rFont val="ＭＳ ゴシック"/>
        <family val="3"/>
      </rPr>
      <t>本年４月１日時点での満年齢</t>
    </r>
    <r>
      <rPr>
        <sz val="10"/>
        <rFont val="ＭＳ Ｐ明朝"/>
        <family val="1"/>
      </rPr>
      <t>とすること。（誤記入に注意）</t>
    </r>
  </si>
  <si>
    <t>　　　/　/</t>
  </si>
  <si>
    <t>（公財）全日本空手道連盟　九州地区協議会　議長　殿</t>
  </si>
  <si>
    <t>　下記名簿の者を第１回全九州マスターズ空手道選手権大会実施要項の規定にてらして適格と認め、参加を申し込みます。</t>
  </si>
  <si>
    <t>◆項目欄は全て記入すること。</t>
  </si>
  <si>
    <t>（公財）全日本空手道連盟
　　　　九州地区協議会　議長　殿</t>
  </si>
  <si>
    <t>　下記名簿の者を第１回全九州マスターズ空手道選手権大会実施要項の規定にてらして適格と認め、参加を申し込みます。</t>
  </si>
  <si>
    <t>○</t>
  </si>
  <si>
    <t>○</t>
  </si>
  <si>
    <t>×</t>
  </si>
  <si>
    <t>○○県</t>
  </si>
  <si>
    <t>○○　○○</t>
  </si>
  <si>
    <t>●●●</t>
  </si>
  <si>
    <t>●●●●</t>
  </si>
  <si>
    <t>○○県○○市○○町○―○－○</t>
  </si>
  <si>
    <t>お弁当希望</t>
  </si>
  <si>
    <t>専任監督の場合のみ記入</t>
  </si>
  <si>
    <r>
      <t>　</t>
    </r>
    <r>
      <rPr>
        <b/>
        <u val="single"/>
        <sz val="14"/>
        <color indexed="10"/>
        <rFont val="ＭＳ Ｐ明朝"/>
        <family val="1"/>
      </rPr>
      <t>▲選手が監督を兼任する場合は監督欄の「□兼選手」のチェック枠に必ず☑印を付してしてください。</t>
    </r>
    <r>
      <rPr>
        <sz val="14"/>
        <rFont val="ＭＳ Ｐゴシック"/>
        <family val="3"/>
      </rPr>
      <t>　</t>
    </r>
    <r>
      <rPr>
        <sz val="11"/>
        <rFont val="ＭＳ Ｐゴシック"/>
        <family val="3"/>
      </rPr>
      <t xml:space="preserve">
【選手名簿】</t>
    </r>
  </si>
  <si>
    <t>参加人数</t>
  </si>
  <si>
    <t>前夜祭参加者</t>
  </si>
  <si>
    <t>弁当希望者</t>
  </si>
  <si>
    <t>参加料</t>
  </si>
  <si>
    <t>弁当代</t>
  </si>
  <si>
    <t>前夜祭会費</t>
  </si>
  <si>
    <t>　日本スポーツマスターズ２０１７大会会長　殿</t>
  </si>
  <si>
    <t>　第２回全九州マスターズ空手道選手権大会において、以下のものを臨時監督として</t>
  </si>
  <si>
    <t>平成３０年●●月●●日</t>
  </si>
  <si>
    <t>平成３０年</t>
  </si>
  <si>
    <r>
      <rPr>
        <sz val="14"/>
        <rFont val="ＭＳ Ｐゴシック"/>
        <family val="3"/>
      </rPr>
      <t>　</t>
    </r>
    <r>
      <rPr>
        <sz val="11"/>
        <rFont val="ＭＳ Ｐゴシック"/>
        <family val="3"/>
      </rPr>
      <t xml:space="preserve">
【選手名簿】</t>
    </r>
  </si>
  <si>
    <t>平成３０年　　　月　　　日</t>
  </si>
  <si>
    <t>県名</t>
  </si>
  <si>
    <t>男女
合計</t>
  </si>
  <si>
    <t>振込総額</t>
  </si>
  <si>
    <t>ｼﾝｸﾞﾙ</t>
  </si>
  <si>
    <t>ﾂｲﾝ</t>
  </si>
  <si>
    <t>宿泊ｼﾝｸﾞﾙ希望者</t>
  </si>
  <si>
    <t>宿泊ﾂｲﾝ希望者</t>
  </si>
  <si>
    <t>宿泊ｼﾝｸﾞﾙ</t>
  </si>
  <si>
    <t>宿泊ﾂｲﾝ</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</si>
</sst>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
    <numFmt numFmtId="177" formatCode="mmm\-yyyy"/>
    <numFmt numFmtId="178" formatCode="0000000"/>
    <numFmt numFmtId="179" formatCode="00"/>
    <numFmt numFmtId="180" formatCode="[=1]&quot;申込書にエラーが出ています。実施要項、参加申込容量を確認してください。&quot;;General"/>
    <numFmt numFmtId="181" formatCode="[=1]&quot;申込書にエラーが出ています。実施要項、記入注記を確認してください。&quot;;General"/>
    <numFmt numFmtId="182" formatCode="[&lt;=999]000;[&lt;=9999]000\-00;000\-0000"/>
    <numFmt numFmtId="183" formatCode="yyyy\.m\.d"/>
    <numFmt numFmtId="184" formatCode="[=0]&quot;&quot;;General"/>
    <numFmt numFmtId="185" formatCode="[=1]&quot;✔&quot;;[=0]&quot;&quot;;General"/>
    <numFmt numFmtId="186" formatCode="0000000;[=0]&quot;&quot;;General"/>
    <numFmt numFmtId="187" formatCode="000"/>
    <numFmt numFmtId="188" formatCode="0000"/>
    <numFmt numFmtId="189" formatCode="[=0]&quot;&quot;;0000000"/>
    <numFmt numFmtId="190" formatCode="#,##0_ "/>
  </numFmts>
  <fonts count="92">
    <font>
      <sz val="11"/>
      <name val="ＭＳ Ｐゴシック"/>
      <family val="3"/>
    </font>
    <font>
      <sz val="6"/>
      <name val="ＭＳ Ｐゴシック"/>
      <family val="3"/>
    </font>
    <font>
      <b/>
      <sz val="12"/>
      <name val="Arial"/>
      <family val="2"/>
    </font>
    <font>
      <sz val="14"/>
      <name val="ＭＳ 明朝"/>
      <family val="1"/>
    </font>
    <font>
      <sz val="11"/>
      <name val="ＭＳ Ｐ明朝"/>
      <family val="1"/>
    </font>
    <font>
      <sz val="12"/>
      <name val="ＭＳ Ｐ明朝"/>
      <family val="1"/>
    </font>
    <font>
      <sz val="12"/>
      <name val="ＭＳ Ｐゴシック"/>
      <family val="3"/>
    </font>
    <font>
      <sz val="10"/>
      <name val="ＭＳ Ｐ明朝"/>
      <family val="1"/>
    </font>
    <font>
      <sz val="9"/>
      <name val="ＭＳ Ｐゴシック"/>
      <family val="3"/>
    </font>
    <font>
      <sz val="10"/>
      <name val="ＭＳ Ｐゴシック"/>
      <family val="3"/>
    </font>
    <font>
      <sz val="8"/>
      <name val="ＭＳ Ｐ明朝"/>
      <family val="1"/>
    </font>
    <font>
      <sz val="9"/>
      <name val="ＭＳ Ｐ明朝"/>
      <family val="1"/>
    </font>
    <font>
      <sz val="8"/>
      <name val="ＭＳ Ｐゴシック"/>
      <family val="3"/>
    </font>
    <font>
      <sz val="11"/>
      <name val="ＭＳ 明朝"/>
      <family val="1"/>
    </font>
    <font>
      <sz val="10"/>
      <name val="ＭＳ ゴシック"/>
      <family val="3"/>
    </font>
    <font>
      <b/>
      <sz val="9"/>
      <name val="ＭＳ Ｐゴシック"/>
      <family val="3"/>
    </font>
    <font>
      <u val="single"/>
      <sz val="9.35"/>
      <color indexed="12"/>
      <name val="ＭＳ Ｐゴシック"/>
      <family val="3"/>
    </font>
    <font>
      <u val="single"/>
      <sz val="9.35"/>
      <color indexed="36"/>
      <name val="ＭＳ Ｐゴシック"/>
      <family val="3"/>
    </font>
    <font>
      <sz val="20"/>
      <name val="HG創英ﾌﾟﾚｾﾞﾝｽEB"/>
      <family val="1"/>
    </font>
    <font>
      <sz val="11"/>
      <name val="HG丸ｺﾞｼｯｸM-PRO"/>
      <family val="3"/>
    </font>
    <font>
      <sz val="24"/>
      <name val="HGｺﾞｼｯｸE"/>
      <family val="3"/>
    </font>
    <font>
      <sz val="18"/>
      <name val="ＭＳ Ｐ明朝"/>
      <family val="1"/>
    </font>
    <font>
      <b/>
      <i/>
      <sz val="14"/>
      <name val="ＭＳ Ｐ明朝"/>
      <family val="1"/>
    </font>
    <font>
      <b/>
      <i/>
      <sz val="14"/>
      <name val="ＭＳ Ｐゴシック"/>
      <family val="3"/>
    </font>
    <font>
      <sz val="12"/>
      <color indexed="9"/>
      <name val="HGP創英角ｺﾞｼｯｸUB"/>
      <family val="3"/>
    </font>
    <font>
      <sz val="18"/>
      <name val="HGP創英角ｺﾞｼｯｸUB"/>
      <family val="3"/>
    </font>
    <font>
      <sz val="14"/>
      <name val="ＭＳ Ｐ明朝"/>
      <family val="1"/>
    </font>
    <font>
      <sz val="9"/>
      <name val="ＭＳ 明朝"/>
      <family val="1"/>
    </font>
    <font>
      <sz val="12"/>
      <name val="ＭＳ 明朝"/>
      <family val="1"/>
    </font>
    <font>
      <sz val="10"/>
      <name val="ＭＳ 明朝"/>
      <family val="1"/>
    </font>
    <font>
      <sz val="8"/>
      <name val="ＭＳ 明朝"/>
      <family val="1"/>
    </font>
    <font>
      <sz val="11"/>
      <name val="ＭＳ ゴシック"/>
      <family val="3"/>
    </font>
    <font>
      <sz val="14"/>
      <name val="ＭＳ ゴシック"/>
      <family val="3"/>
    </font>
    <font>
      <sz val="12"/>
      <name val="ＭＳ ゴシック"/>
      <family val="3"/>
    </font>
    <font>
      <sz val="14"/>
      <name val="ＭＳ Ｐゴシック"/>
      <family val="3"/>
    </font>
    <font>
      <b/>
      <sz val="18"/>
      <name val="ＭＳ Ｐ明朝"/>
      <family val="1"/>
    </font>
    <font>
      <b/>
      <sz val="9"/>
      <name val="ＭＳ Ｐ明朝"/>
      <family val="1"/>
    </font>
    <font>
      <b/>
      <sz val="12"/>
      <name val="ＭＳ ゴシック"/>
      <family val="3"/>
    </font>
    <font>
      <b/>
      <sz val="11"/>
      <name val="ＭＳ 明朝"/>
      <family val="1"/>
    </font>
    <font>
      <b/>
      <sz val="10"/>
      <name val="ＭＳ 明朝"/>
      <family val="1"/>
    </font>
    <font>
      <b/>
      <sz val="11"/>
      <name val="ＭＳ Ｐゴシック"/>
      <family val="3"/>
    </font>
    <font>
      <b/>
      <sz val="10"/>
      <name val="ＭＳ Ｐ明朝"/>
      <family val="1"/>
    </font>
    <font>
      <b/>
      <u val="single"/>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indexed="10"/>
      <name val="ＭＳ Ｐ明朝"/>
      <family val="1"/>
    </font>
    <font>
      <sz val="9"/>
      <color indexed="10"/>
      <name val="ＭＳ Ｐ明朝"/>
      <family val="1"/>
    </font>
    <font>
      <sz val="9"/>
      <name val="Meiryo UI"/>
      <family val="3"/>
    </font>
    <font>
      <sz val="18"/>
      <color indexed="8"/>
      <name val="HGP創英角ｺﾞｼｯｸUB"/>
      <family val="3"/>
    </font>
    <font>
      <sz val="18"/>
      <color indexed="10"/>
      <name val="HGP創英角ｺﾞｼｯｸUB"/>
      <family val="3"/>
    </font>
    <font>
      <b/>
      <sz val="18"/>
      <color indexed="8"/>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
      <sz val="12"/>
      <color rgb="FFFF0000"/>
      <name val="ＭＳ Ｐ明朝"/>
      <family val="1"/>
    </font>
    <font>
      <sz val="11"/>
      <color rgb="FFFF0000"/>
      <name val="ＭＳ Ｐ明朝"/>
      <family val="1"/>
    </font>
    <font>
      <sz val="9"/>
      <color rgb="FFFF0000"/>
      <name val="ＭＳ Ｐ明朝"/>
      <family val="1"/>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99CC"/>
        <bgColor indexed="64"/>
      </patternFill>
    </fill>
    <fill>
      <patternFill patternType="solid">
        <fgColor theme="0" tint="-0.1499900072813034"/>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indexed="13"/>
        <bgColor indexed="64"/>
      </patternFill>
    </fill>
    <fill>
      <patternFill patternType="solid">
        <fgColor indexed="48"/>
        <bgColor indexed="64"/>
      </patternFill>
    </fill>
  </fills>
  <borders count="14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style="thin"/>
      <top style="thin"/>
      <bottom style="thin"/>
    </border>
    <border>
      <left style="hair"/>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color indexed="63"/>
      </top>
      <bottom>
        <color indexed="63"/>
      </bottom>
    </border>
    <border>
      <left style="thin"/>
      <right style="thin"/>
      <top>
        <color indexed="63"/>
      </top>
      <bottom style="hair"/>
    </border>
    <border>
      <left style="thin"/>
      <right style="thin"/>
      <top style="thin"/>
      <bottom>
        <color indexed="63"/>
      </bottom>
    </border>
    <border>
      <left style="double"/>
      <right>
        <color indexed="63"/>
      </right>
      <top style="thin"/>
      <bottom style="thin"/>
    </border>
    <border>
      <left style="double"/>
      <right>
        <color indexed="63"/>
      </right>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style="thick"/>
      <bottom style="thin"/>
    </border>
    <border>
      <left style="hair"/>
      <right style="thin"/>
      <top style="thick"/>
      <bottom style="thin"/>
    </border>
    <border>
      <left>
        <color indexed="63"/>
      </left>
      <right>
        <color indexed="63"/>
      </right>
      <top style="thick"/>
      <bottom style="thin"/>
    </border>
    <border>
      <left style="thin"/>
      <right>
        <color indexed="63"/>
      </right>
      <top style="thin"/>
      <bottom style="thick"/>
    </border>
    <border>
      <left style="hair"/>
      <right style="thin"/>
      <top style="thin"/>
      <bottom style="thick"/>
    </border>
    <border>
      <left>
        <color indexed="63"/>
      </left>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thin"/>
      <right style="thin"/>
      <top style="thin"/>
      <bottom style="thick"/>
    </border>
    <border>
      <left style="thick"/>
      <right style="thin"/>
      <top style="double"/>
      <bottom style="thin"/>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style="thick"/>
      <bottom style="thick"/>
    </border>
    <border>
      <left>
        <color indexed="63"/>
      </left>
      <right style="thick"/>
      <top style="thick"/>
      <bottom style="thin"/>
    </border>
    <border>
      <left>
        <color indexed="63"/>
      </left>
      <right style="thick"/>
      <top style="thin"/>
      <bottom style="thick"/>
    </border>
    <border>
      <left style="thin"/>
      <right style="thick"/>
      <top style="thick"/>
      <bottom style="thin"/>
    </border>
    <border>
      <left style="thin"/>
      <right style="thin"/>
      <top style="hair"/>
      <bottom>
        <color indexed="63"/>
      </bottom>
    </border>
    <border>
      <left>
        <color indexed="63"/>
      </left>
      <right style="hair"/>
      <top style="thin"/>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double"/>
      <bottom style="thin"/>
    </border>
    <border>
      <left style="thin"/>
      <right style="thick"/>
      <top style="hair"/>
      <bottom style="thin"/>
    </border>
    <border>
      <left style="thick"/>
      <right>
        <color indexed="63"/>
      </right>
      <top style="thick"/>
      <bottom style="thin"/>
    </border>
    <border>
      <left style="thick"/>
      <right>
        <color indexed="63"/>
      </right>
      <top style="thin"/>
      <bottom style="thick"/>
    </border>
    <border>
      <left style="thin"/>
      <right style="hair"/>
      <top style="thick"/>
      <bottom style="hair"/>
    </border>
    <border>
      <left style="thin"/>
      <right style="hair"/>
      <top style="hair"/>
      <bottom style="thick"/>
    </border>
    <border>
      <left>
        <color indexed="63"/>
      </left>
      <right style="hair"/>
      <top style="thin"/>
      <bottom style="thin"/>
    </border>
    <border>
      <left style="thin"/>
      <right>
        <color indexed="63"/>
      </right>
      <top>
        <color indexed="63"/>
      </top>
      <bottom>
        <color indexed="63"/>
      </bottom>
    </border>
    <border>
      <left style="thick"/>
      <right style="thick"/>
      <top style="thick"/>
      <bottom style="thick"/>
    </border>
    <border>
      <left style="thin"/>
      <right>
        <color indexed="63"/>
      </right>
      <top style="thick"/>
      <bottom>
        <color indexed="63"/>
      </bottom>
    </border>
    <border>
      <left style="thin"/>
      <right style="thin"/>
      <top style="thick"/>
      <bottom>
        <color indexed="63"/>
      </bottom>
    </border>
    <border>
      <left style="thick"/>
      <right style="thick"/>
      <top style="thin"/>
      <bottom style="thick"/>
    </border>
    <border>
      <left style="thick"/>
      <right style="thick"/>
      <top style="thick"/>
      <bottom style="thin"/>
    </border>
    <border>
      <left style="thin"/>
      <right style="thin"/>
      <top style="thick"/>
      <bottom style="thin"/>
    </border>
    <border>
      <left style="thin"/>
      <right style="thin"/>
      <top>
        <color indexed="63"/>
      </top>
      <bottom style="thick"/>
    </border>
    <border>
      <left style="thin"/>
      <right style="thick"/>
      <top style="thin"/>
      <bottom style="thin"/>
    </border>
    <border>
      <left style="thin"/>
      <right style="thick"/>
      <top style="thin"/>
      <bottom style="double"/>
    </border>
    <border>
      <left style="thin"/>
      <right style="thick"/>
      <top style="double"/>
      <bottom style="thin"/>
    </border>
    <border>
      <left style="thin"/>
      <right style="thick"/>
      <top style="thin"/>
      <bottom style="thick"/>
    </border>
    <border>
      <left style="thin"/>
      <right style="thick"/>
      <top style="thin"/>
      <bottom>
        <color indexed="63"/>
      </bottom>
    </border>
    <border>
      <left style="thin"/>
      <right style="thick"/>
      <top>
        <color indexed="63"/>
      </top>
      <bottom style="thick"/>
    </border>
    <border>
      <left>
        <color indexed="63"/>
      </left>
      <right style="thick"/>
      <top style="thin"/>
      <bottom style="thin"/>
    </border>
    <border>
      <left style="thin"/>
      <right>
        <color indexed="63"/>
      </right>
      <top>
        <color indexed="63"/>
      </top>
      <bottom style="thin"/>
    </border>
    <border>
      <left style="double"/>
      <right style="thick"/>
      <top style="thin"/>
      <bottom style="thin"/>
    </border>
    <border>
      <left style="thick"/>
      <right style="thick"/>
      <top style="thin"/>
      <bottom style="thin"/>
    </border>
    <border>
      <left style="double"/>
      <right>
        <color indexed="63"/>
      </right>
      <top style="thin"/>
      <bottom style="thick"/>
    </border>
    <border>
      <left style="thin"/>
      <right style="thick"/>
      <top style="thick"/>
      <bottom style="thick"/>
    </border>
    <border>
      <left style="thin"/>
      <right style="thick"/>
      <top style="thick"/>
      <bottom>
        <color indexed="63"/>
      </bottom>
    </border>
    <border>
      <left style="thick"/>
      <right>
        <color indexed="63"/>
      </right>
      <top style="thin"/>
      <bottom>
        <color indexed="63"/>
      </bottom>
    </border>
    <border>
      <left>
        <color indexed="63"/>
      </left>
      <right style="thin"/>
      <top>
        <color indexed="63"/>
      </top>
      <bottom style="thick"/>
    </border>
    <border>
      <left style="thin"/>
      <right>
        <color indexed="63"/>
      </right>
      <top>
        <color indexed="63"/>
      </top>
      <bottom style="thick"/>
    </border>
    <border>
      <left style="thick"/>
      <right style="thin"/>
      <top style="thick"/>
      <bottom>
        <color indexed="63"/>
      </bottom>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ck"/>
      <bottom style="dotted"/>
    </border>
    <border>
      <left>
        <color indexed="63"/>
      </left>
      <right>
        <color indexed="63"/>
      </right>
      <top style="thick"/>
      <bottom style="dotted"/>
    </border>
    <border>
      <left>
        <color indexed="63"/>
      </left>
      <right style="thick"/>
      <top style="thick"/>
      <bottom style="dotted"/>
    </border>
    <border>
      <left>
        <color indexed="63"/>
      </left>
      <right style="thick"/>
      <top style="thin"/>
      <bottom>
        <color indexed="63"/>
      </bottom>
    </border>
    <border>
      <left>
        <color indexed="63"/>
      </left>
      <right style="thick"/>
      <top>
        <color indexed="63"/>
      </top>
      <bottom style="thin"/>
    </border>
    <border>
      <left>
        <color indexed="63"/>
      </left>
      <right style="thick"/>
      <top style="thick"/>
      <bottom>
        <color indexed="63"/>
      </bottom>
    </border>
    <border>
      <left>
        <color indexed="63"/>
      </left>
      <right style="thick"/>
      <top>
        <color indexed="63"/>
      </top>
      <bottom style="thick"/>
    </border>
    <border>
      <left>
        <color indexed="63"/>
      </left>
      <right>
        <color indexed="63"/>
      </right>
      <top style="hair"/>
      <bottom style="thick"/>
    </border>
    <border>
      <left>
        <color indexed="63"/>
      </left>
      <right style="thin"/>
      <top style="hair"/>
      <bottom style="thick"/>
    </border>
    <border>
      <left>
        <color indexed="63"/>
      </left>
      <right>
        <color indexed="63"/>
      </right>
      <top style="thick"/>
      <bottom style="hair"/>
    </border>
    <border>
      <left>
        <color indexed="63"/>
      </left>
      <right style="thin"/>
      <top style="thick"/>
      <bottom style="hair"/>
    </border>
    <border>
      <left style="thin"/>
      <right style="double"/>
      <top style="thin"/>
      <bottom>
        <color indexed="63"/>
      </bottom>
    </border>
    <border>
      <left style="thin"/>
      <right style="double"/>
      <top>
        <color indexed="63"/>
      </top>
      <bottom style="thin"/>
    </border>
    <border>
      <left style="thin"/>
      <right>
        <color indexed="63"/>
      </right>
      <top style="thick"/>
      <bottom style="hair"/>
    </border>
    <border>
      <left>
        <color indexed="63"/>
      </left>
      <right style="hair"/>
      <top style="thick"/>
      <bottom style="hair"/>
    </border>
    <border>
      <left style="thick"/>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thin"/>
      <right>
        <color indexed="63"/>
      </right>
      <top style="hair"/>
      <bottom style="thick"/>
    </border>
    <border>
      <left>
        <color indexed="63"/>
      </left>
      <right style="hair"/>
      <top style="hair"/>
      <bottom style="thick"/>
    </border>
    <border>
      <left style="double"/>
      <right style="thin"/>
      <top style="thin"/>
      <bottom>
        <color indexed="63"/>
      </bottom>
    </border>
    <border>
      <left style="double"/>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ck"/>
      <right style="thin"/>
      <top style="thick"/>
      <bottom style="thick"/>
    </border>
    <border>
      <left style="thin"/>
      <right style="thin"/>
      <top style="thick"/>
      <bottom style="thick"/>
    </border>
    <border>
      <left style="thick"/>
      <right>
        <color indexed="63"/>
      </right>
      <top style="thin"/>
      <bottom style="thin"/>
    </border>
    <border>
      <left>
        <color indexed="63"/>
      </left>
      <right style="thin"/>
      <top style="thick"/>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double"/>
      <right style="thin"/>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diagonalUp="1">
      <left style="thick"/>
      <right style="thick"/>
      <top style="thick"/>
      <bottom style="thick"/>
      <diagonal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 fillId="0" borderId="1" applyNumberFormat="0" applyAlignment="0" applyProtection="0"/>
    <xf numFmtId="0" fontId="2" fillId="0" borderId="2">
      <alignment horizontal="left" vertical="center"/>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3"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4" applyNumberFormat="0" applyFont="0" applyAlignment="0" applyProtection="0"/>
    <xf numFmtId="0" fontId="74" fillId="0" borderId="5" applyNumberFormat="0" applyFill="0" applyAlignment="0" applyProtection="0"/>
    <xf numFmtId="0" fontId="75" fillId="29" borderId="0" applyNumberFormat="0" applyBorder="0" applyAlignment="0" applyProtection="0"/>
    <xf numFmtId="0" fontId="76" fillId="30" borderId="6"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30" borderId="11"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6" applyNumberFormat="0" applyAlignment="0" applyProtection="0"/>
    <xf numFmtId="0" fontId="0" fillId="0" borderId="0">
      <alignment/>
      <protection/>
    </xf>
    <xf numFmtId="0" fontId="17" fillId="0" borderId="0" applyNumberFormat="0" applyFill="0" applyBorder="0" applyAlignment="0" applyProtection="0"/>
    <xf numFmtId="0" fontId="3" fillId="0" borderId="0">
      <alignment/>
      <protection/>
    </xf>
    <xf numFmtId="0" fontId="85" fillId="32" borderId="0" applyNumberFormat="0" applyBorder="0" applyAlignment="0" applyProtection="0"/>
  </cellStyleXfs>
  <cellXfs count="797">
    <xf numFmtId="0" fontId="0" fillId="0" borderId="0" xfId="0" applyAlignment="1">
      <alignment/>
    </xf>
    <xf numFmtId="0" fontId="5"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10" fillId="0" borderId="0" xfId="0" applyFont="1" applyAlignment="1">
      <alignment horizontal="center" vertical="top"/>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12"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14" xfId="0" applyFont="1" applyBorder="1" applyAlignment="1">
      <alignment horizontal="left" vertical="center"/>
    </xf>
    <xf numFmtId="0" fontId="7" fillId="0" borderId="2" xfId="0" applyFont="1" applyBorder="1" applyAlignment="1">
      <alignment horizontal="left" vertical="center"/>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7" xfId="0" applyFont="1" applyBorder="1" applyAlignment="1">
      <alignment vertical="center" shrinkToFit="1"/>
    </xf>
    <xf numFmtId="0" fontId="13" fillId="0" borderId="18" xfId="0" applyFont="1" applyBorder="1" applyAlignment="1">
      <alignment vertical="center" shrinkToFi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7" fillId="34" borderId="17" xfId="0" applyFont="1" applyFill="1" applyBorder="1" applyAlignment="1">
      <alignment horizontal="left" vertical="center"/>
    </xf>
    <xf numFmtId="0" fontId="7" fillId="34" borderId="18" xfId="0" applyFont="1" applyFill="1" applyBorder="1" applyAlignment="1">
      <alignment horizontal="left" vertical="center"/>
    </xf>
    <xf numFmtId="0" fontId="7" fillId="34" borderId="2" xfId="0" applyFont="1" applyFill="1" applyBorder="1" applyAlignment="1">
      <alignment horizontal="left" vertical="center"/>
    </xf>
    <xf numFmtId="0" fontId="7" fillId="34" borderId="12" xfId="0" applyFont="1" applyFill="1" applyBorder="1" applyAlignment="1">
      <alignment horizontal="left" vertical="center"/>
    </xf>
    <xf numFmtId="0" fontId="19" fillId="0" borderId="0" xfId="0" applyFont="1" applyAlignment="1">
      <alignment horizontal="center"/>
    </xf>
    <xf numFmtId="0" fontId="20" fillId="0" borderId="0" xfId="0" applyFont="1" applyAlignment="1">
      <alignment/>
    </xf>
    <xf numFmtId="176" fontId="0" fillId="0" borderId="0" xfId="0" applyNumberFormat="1" applyAlignment="1">
      <alignment vertical="center"/>
    </xf>
    <xf numFmtId="0" fontId="13" fillId="0" borderId="17" xfId="0" applyFont="1" applyBorder="1" applyAlignment="1" applyProtection="1">
      <alignment vertical="center" shrinkToFit="1"/>
      <protection locked="0"/>
    </xf>
    <xf numFmtId="0" fontId="11" fillId="0" borderId="15" xfId="0" applyFont="1" applyBorder="1" applyAlignment="1" applyProtection="1">
      <alignment vertical="center" wrapText="1"/>
      <protection locked="0"/>
    </xf>
    <xf numFmtId="0" fontId="13" fillId="0" borderId="18" xfId="0" applyFont="1" applyBorder="1" applyAlignment="1" applyProtection="1">
      <alignment vertical="center" shrinkToFit="1"/>
      <protection locked="0"/>
    </xf>
    <xf numFmtId="0" fontId="11" fillId="0" borderId="16"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35" borderId="17" xfId="0" applyFont="1" applyFill="1" applyBorder="1" applyAlignment="1">
      <alignment horizontal="left" vertical="center"/>
    </xf>
    <xf numFmtId="0" fontId="7" fillId="35" borderId="2" xfId="0" applyFont="1" applyFill="1" applyBorder="1" applyAlignment="1">
      <alignment horizontal="left" vertical="center"/>
    </xf>
    <xf numFmtId="0" fontId="7" fillId="35" borderId="18" xfId="0" applyFont="1" applyFill="1" applyBorder="1" applyAlignment="1">
      <alignment horizontal="left" vertical="center"/>
    </xf>
    <xf numFmtId="0" fontId="7" fillId="35" borderId="12" xfId="0" applyFont="1" applyFill="1" applyBorder="1" applyAlignment="1">
      <alignment horizontal="left" vertical="center"/>
    </xf>
    <xf numFmtId="0" fontId="0" fillId="36" borderId="23" xfId="0" applyFont="1" applyFill="1" applyBorder="1" applyAlignment="1">
      <alignment horizontal="center" vertical="center"/>
    </xf>
    <xf numFmtId="0" fontId="7" fillId="36" borderId="17" xfId="0" applyFont="1" applyFill="1" applyBorder="1" applyAlignment="1">
      <alignment horizontal="left" vertical="center"/>
    </xf>
    <xf numFmtId="0" fontId="7" fillId="36" borderId="2" xfId="0" applyFont="1" applyFill="1" applyBorder="1" applyAlignment="1">
      <alignment horizontal="left" vertical="center"/>
    </xf>
    <xf numFmtId="0" fontId="86" fillId="0" borderId="0" xfId="0" applyFont="1" applyAlignment="1">
      <alignment vertical="center"/>
    </xf>
    <xf numFmtId="0" fontId="5" fillId="0" borderId="28" xfId="0" applyFont="1" applyBorder="1" applyAlignment="1">
      <alignment/>
    </xf>
    <xf numFmtId="0" fontId="0" fillId="0" borderId="28" xfId="0" applyFont="1" applyBorder="1" applyAlignment="1">
      <alignment/>
    </xf>
    <xf numFmtId="0" fontId="87" fillId="0" borderId="28" xfId="0" applyFont="1" applyBorder="1" applyAlignment="1">
      <alignment/>
    </xf>
    <xf numFmtId="0" fontId="88" fillId="0" borderId="0" xfId="0" applyFont="1" applyAlignment="1">
      <alignment/>
    </xf>
    <xf numFmtId="0" fontId="5" fillId="0" borderId="0" xfId="0" applyFont="1" applyAlignment="1">
      <alignment/>
    </xf>
    <xf numFmtId="0" fontId="89" fillId="0" borderId="0" xfId="0" applyFont="1" applyBorder="1" applyAlignment="1">
      <alignment horizontal="right"/>
    </xf>
    <xf numFmtId="0" fontId="4" fillId="37" borderId="29" xfId="0" applyFont="1" applyFill="1" applyBorder="1" applyAlignment="1">
      <alignment horizontal="center" vertical="center" shrinkToFit="1"/>
    </xf>
    <xf numFmtId="0" fontId="88" fillId="0" borderId="0" xfId="0" applyFont="1" applyAlignment="1">
      <alignment horizontal="left" vertical="center"/>
    </xf>
    <xf numFmtId="0" fontId="11" fillId="37" borderId="30" xfId="0" applyFont="1" applyFill="1" applyBorder="1" applyAlignment="1">
      <alignment horizontal="left" vertical="center" shrinkToFit="1"/>
    </xf>
    <xf numFmtId="0" fontId="7" fillId="37" borderId="31" xfId="0" applyFont="1" applyFill="1" applyBorder="1" applyAlignment="1">
      <alignment horizontal="center" vertical="center" shrinkToFit="1"/>
    </xf>
    <xf numFmtId="0" fontId="89" fillId="0" borderId="0" xfId="0" applyFont="1" applyAlignment="1">
      <alignment horizontal="left" vertical="center"/>
    </xf>
    <xf numFmtId="0" fontId="4" fillId="0" borderId="32" xfId="0" applyFont="1" applyBorder="1" applyAlignment="1">
      <alignment vertical="center" shrinkToFit="1"/>
    </xf>
    <xf numFmtId="0" fontId="89" fillId="0" borderId="0" xfId="0" applyFont="1" applyAlignment="1">
      <alignment vertical="center"/>
    </xf>
    <xf numFmtId="0" fontId="4" fillId="0" borderId="32" xfId="0" applyFont="1" applyBorder="1" applyAlignment="1">
      <alignment horizontal="center" vertical="center" shrinkToFit="1"/>
    </xf>
    <xf numFmtId="0" fontId="88" fillId="0" borderId="0" xfId="0" applyFont="1" applyBorder="1" applyAlignment="1">
      <alignment vertical="center"/>
    </xf>
    <xf numFmtId="0" fontId="88" fillId="0" borderId="0" xfId="0" applyFont="1" applyAlignment="1">
      <alignment vertical="center"/>
    </xf>
    <xf numFmtId="0" fontId="5" fillId="0" borderId="0" xfId="0" applyFont="1" applyBorder="1" applyAlignment="1">
      <alignment horizontal="left" vertical="center"/>
    </xf>
    <xf numFmtId="0" fontId="7" fillId="0" borderId="0" xfId="63" applyFont="1" applyAlignment="1">
      <alignment vertical="center"/>
      <protection/>
    </xf>
    <xf numFmtId="0" fontId="10" fillId="0" borderId="28" xfId="0" applyFont="1" applyFill="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7" fillId="0" borderId="35" xfId="0" applyFont="1" applyBorder="1" applyAlignment="1">
      <alignment horizontal="left" vertical="center"/>
    </xf>
    <xf numFmtId="0" fontId="7" fillId="0" borderId="35" xfId="0" applyFont="1" applyBorder="1" applyAlignment="1">
      <alignment vertical="center"/>
    </xf>
    <xf numFmtId="0" fontId="0" fillId="0" borderId="35" xfId="0" applyBorder="1" applyAlignment="1">
      <alignment vertical="center"/>
    </xf>
    <xf numFmtId="0" fontId="7" fillId="0" borderId="36" xfId="0" applyFont="1" applyBorder="1" applyAlignment="1">
      <alignment horizontal="left" vertical="center"/>
    </xf>
    <xf numFmtId="0" fontId="7" fillId="0" borderId="36" xfId="0" applyFont="1" applyBorder="1" applyAlignment="1">
      <alignment vertical="center"/>
    </xf>
    <xf numFmtId="0" fontId="0" fillId="0" borderId="36" xfId="0" applyBorder="1" applyAlignment="1">
      <alignment vertical="center"/>
    </xf>
    <xf numFmtId="0" fontId="0" fillId="38" borderId="33" xfId="0" applyFill="1" applyBorder="1" applyAlignment="1">
      <alignment horizontal="center" vertical="center"/>
    </xf>
    <xf numFmtId="0" fontId="13" fillId="0" borderId="37" xfId="0" applyFont="1" applyBorder="1" applyAlignment="1">
      <alignment vertical="center" shrinkToFit="1"/>
    </xf>
    <xf numFmtId="0" fontId="11" fillId="0" borderId="38" xfId="0" applyFont="1" applyBorder="1" applyAlignment="1">
      <alignment vertical="center" wrapText="1"/>
    </xf>
    <xf numFmtId="0" fontId="7" fillId="34" borderId="37" xfId="0" applyFont="1" applyFill="1" applyBorder="1" applyAlignment="1">
      <alignment horizontal="left" vertical="center"/>
    </xf>
    <xf numFmtId="0" fontId="7" fillId="34" borderId="39" xfId="0" applyFont="1" applyFill="1" applyBorder="1" applyAlignment="1">
      <alignment horizontal="left" vertical="center"/>
    </xf>
    <xf numFmtId="0" fontId="7" fillId="0" borderId="39" xfId="0" applyFont="1" applyBorder="1" applyAlignment="1">
      <alignment horizontal="left" vertical="center"/>
    </xf>
    <xf numFmtId="0" fontId="13" fillId="0" borderId="40" xfId="0" applyFont="1" applyBorder="1" applyAlignment="1">
      <alignment vertical="center" shrinkToFit="1"/>
    </xf>
    <xf numFmtId="0" fontId="11" fillId="0" borderId="41" xfId="0" applyFont="1" applyBorder="1" applyAlignment="1">
      <alignment vertical="center" wrapText="1"/>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4" fillId="34" borderId="2" xfId="0" applyFont="1" applyFill="1" applyBorder="1" applyAlignment="1">
      <alignment horizontal="center" vertical="center"/>
    </xf>
    <xf numFmtId="0" fontId="4" fillId="34" borderId="12"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45" xfId="0"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1" fillId="0" borderId="38" xfId="0" applyFont="1" applyBorder="1" applyAlignment="1" applyProtection="1">
      <alignment vertical="center" wrapText="1"/>
      <protection locked="0"/>
    </xf>
    <xf numFmtId="0" fontId="7" fillId="35" borderId="37" xfId="0" applyFont="1" applyFill="1" applyBorder="1" applyAlignment="1">
      <alignment horizontal="left" vertical="center"/>
    </xf>
    <xf numFmtId="0" fontId="7" fillId="35" borderId="39" xfId="0" applyFont="1" applyFill="1" applyBorder="1" applyAlignment="1">
      <alignment horizontal="left" vertical="center"/>
    </xf>
    <xf numFmtId="0" fontId="7" fillId="0" borderId="39"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36" borderId="49" xfId="0" applyFont="1" applyFill="1" applyBorder="1" applyAlignment="1">
      <alignment horizontal="center" vertical="center"/>
    </xf>
    <xf numFmtId="0" fontId="13" fillId="0" borderId="40" xfId="0" applyFont="1" applyBorder="1" applyAlignment="1" applyProtection="1">
      <alignment vertical="center" shrinkToFit="1"/>
      <protection locked="0"/>
    </xf>
    <xf numFmtId="0" fontId="11" fillId="0" borderId="41" xfId="0" applyFont="1" applyBorder="1" applyAlignment="1" applyProtection="1">
      <alignment vertical="center" wrapText="1"/>
      <protection locked="0"/>
    </xf>
    <xf numFmtId="0" fontId="7" fillId="36" borderId="40" xfId="0" applyFont="1" applyFill="1" applyBorder="1" applyAlignment="1">
      <alignment horizontal="left" vertical="center"/>
    </xf>
    <xf numFmtId="0" fontId="7" fillId="36" borderId="42" xfId="0" applyFont="1" applyFill="1" applyBorder="1" applyAlignment="1">
      <alignment horizontal="left" vertical="center"/>
    </xf>
    <xf numFmtId="0" fontId="7" fillId="0" borderId="42"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4" fillId="35" borderId="2" xfId="0" applyFont="1" applyFill="1" applyBorder="1" applyAlignment="1">
      <alignment horizontal="center" vertical="center"/>
    </xf>
    <xf numFmtId="0" fontId="4" fillId="35" borderId="12" xfId="0" applyFont="1" applyFill="1" applyBorder="1" applyAlignment="1">
      <alignment horizontal="center" vertical="center"/>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10" fillId="0" borderId="0" xfId="0" applyFont="1" applyBorder="1" applyAlignment="1">
      <alignment vertical="top"/>
    </xf>
    <xf numFmtId="0" fontId="22" fillId="0" borderId="0" xfId="0" applyFont="1" applyAlignment="1">
      <alignment vertical="center"/>
    </xf>
    <xf numFmtId="0" fontId="23" fillId="0" borderId="0" xfId="0" applyFont="1" applyAlignment="1">
      <alignment vertical="center"/>
    </xf>
    <xf numFmtId="0" fontId="5" fillId="0" borderId="0" xfId="0" applyFont="1" applyBorder="1" applyAlignment="1">
      <alignment horizontal="right" vertical="center"/>
    </xf>
    <xf numFmtId="0" fontId="5" fillId="0" borderId="51" xfId="0" applyFont="1" applyBorder="1" applyAlignment="1">
      <alignment horizontal="center" vertical="center"/>
    </xf>
    <xf numFmtId="179" fontId="7" fillId="0" borderId="39" xfId="0" applyNumberFormat="1" applyFont="1" applyBorder="1" applyAlignment="1" applyProtection="1">
      <alignment horizontal="left" vertical="center"/>
      <protection locked="0"/>
    </xf>
    <xf numFmtId="179" fontId="7" fillId="0" borderId="2" xfId="0" applyNumberFormat="1" applyFont="1" applyBorder="1" applyAlignment="1" applyProtection="1">
      <alignment horizontal="left" vertical="center"/>
      <protection locked="0"/>
    </xf>
    <xf numFmtId="179" fontId="7" fillId="0" borderId="12" xfId="0" applyNumberFormat="1" applyFont="1" applyBorder="1" applyAlignment="1" applyProtection="1">
      <alignment horizontal="left" vertical="center"/>
      <protection locked="0"/>
    </xf>
    <xf numFmtId="179" fontId="7" fillId="0" borderId="42" xfId="0" applyNumberFormat="1" applyFont="1" applyBorder="1" applyAlignment="1" applyProtection="1">
      <alignment horizontal="left" vertical="center"/>
      <protection locked="0"/>
    </xf>
    <xf numFmtId="179" fontId="7" fillId="0" borderId="39" xfId="0" applyNumberFormat="1" applyFont="1" applyBorder="1" applyAlignment="1">
      <alignment horizontal="left" vertical="center"/>
    </xf>
    <xf numFmtId="179" fontId="7" fillId="0" borderId="2" xfId="0" applyNumberFormat="1" applyFont="1" applyBorder="1" applyAlignment="1">
      <alignment horizontal="left" vertical="center"/>
    </xf>
    <xf numFmtId="179" fontId="7" fillId="0" borderId="12" xfId="0" applyNumberFormat="1" applyFont="1" applyBorder="1" applyAlignment="1">
      <alignment horizontal="left" vertical="center"/>
    </xf>
    <xf numFmtId="179" fontId="7" fillId="0" borderId="42" xfId="0" applyNumberFormat="1" applyFont="1" applyBorder="1" applyAlignment="1">
      <alignment horizontal="left" vertical="center"/>
    </xf>
    <xf numFmtId="0" fontId="28" fillId="0" borderId="52" xfId="0" applyFont="1" applyBorder="1" applyAlignment="1">
      <alignment vertical="center"/>
    </xf>
    <xf numFmtId="0" fontId="28" fillId="0" borderId="0" xfId="0" applyFont="1" applyBorder="1" applyAlignment="1">
      <alignment vertical="center"/>
    </xf>
    <xf numFmtId="0" fontId="28" fillId="0" borderId="51" xfId="0" applyFont="1" applyBorder="1" applyAlignment="1">
      <alignment horizontal="center" vertical="center"/>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Alignment="1">
      <alignment vertical="center"/>
    </xf>
    <xf numFmtId="0" fontId="13" fillId="0" borderId="0" xfId="0" applyFont="1" applyAlignment="1">
      <alignment vertical="center"/>
    </xf>
    <xf numFmtId="0" fontId="30" fillId="0" borderId="0" xfId="0" applyFont="1" applyAlignment="1">
      <alignment horizontal="center" vertical="center"/>
    </xf>
    <xf numFmtId="0" fontId="13" fillId="0" borderId="53" xfId="0" applyFont="1" applyBorder="1" applyAlignment="1">
      <alignment horizontal="righ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13" fillId="0" borderId="0" xfId="0" applyFont="1" applyBorder="1" applyAlignment="1">
      <alignment horizontal="right" vertical="center"/>
    </xf>
    <xf numFmtId="0" fontId="29" fillId="0" borderId="32" xfId="0" applyFont="1" applyBorder="1" applyAlignment="1">
      <alignment horizontal="center" vertical="center" wrapText="1"/>
    </xf>
    <xf numFmtId="0" fontId="13" fillId="0" borderId="0" xfId="0" applyFont="1" applyBorder="1" applyAlignment="1">
      <alignment vertical="center"/>
    </xf>
    <xf numFmtId="0" fontId="29" fillId="0" borderId="39" xfId="0" applyFont="1" applyBorder="1" applyAlignment="1">
      <alignment vertical="center"/>
    </xf>
    <xf numFmtId="0" fontId="0" fillId="0" borderId="54" xfId="0" applyBorder="1" applyAlignment="1">
      <alignment vertical="center"/>
    </xf>
    <xf numFmtId="0" fontId="29" fillId="0" borderId="42" xfId="0" applyFont="1" applyBorder="1" applyAlignment="1">
      <alignment vertical="center"/>
    </xf>
    <xf numFmtId="0" fontId="0" fillId="0" borderId="55" xfId="0" applyBorder="1" applyAlignment="1">
      <alignment vertical="center"/>
    </xf>
    <xf numFmtId="0" fontId="13" fillId="0" borderId="32" xfId="0" applyFont="1" applyBorder="1" applyAlignment="1">
      <alignment horizontal="center" vertical="center" wrapText="1"/>
    </xf>
    <xf numFmtId="0" fontId="30" fillId="0" borderId="56" xfId="0" applyFont="1" applyFill="1" applyBorder="1" applyAlignment="1">
      <alignment horizontal="center" vertical="center"/>
    </xf>
    <xf numFmtId="0" fontId="21" fillId="0" borderId="0" xfId="0" applyFont="1" applyAlignment="1">
      <alignment horizontal="center" vertical="center"/>
    </xf>
    <xf numFmtId="0" fontId="4" fillId="37" borderId="30" xfId="0" applyFont="1" applyFill="1" applyBorder="1" applyAlignment="1">
      <alignment horizontal="center" vertical="center" shrinkToFit="1"/>
    </xf>
    <xf numFmtId="49" fontId="5" fillId="0" borderId="18" xfId="0" applyNumberFormat="1" applyFont="1" applyBorder="1" applyAlignment="1">
      <alignment horizontal="right" vertical="center" shrinkToFit="1"/>
    </xf>
    <xf numFmtId="0" fontId="6" fillId="0" borderId="28" xfId="0" applyFont="1" applyBorder="1" applyAlignment="1">
      <alignment horizontal="right"/>
    </xf>
    <xf numFmtId="0" fontId="6" fillId="0" borderId="28" xfId="0" applyFont="1" applyBorder="1" applyAlignment="1">
      <alignment/>
    </xf>
    <xf numFmtId="0" fontId="9" fillId="0" borderId="28" xfId="0" applyFont="1" applyBorder="1" applyAlignment="1">
      <alignment/>
    </xf>
    <xf numFmtId="0" fontId="11" fillId="37" borderId="57" xfId="0" applyFont="1" applyFill="1" applyBorder="1" applyAlignment="1">
      <alignment vertical="center" shrinkToFit="1"/>
    </xf>
    <xf numFmtId="0" fontId="11" fillId="37" borderId="27" xfId="0" applyFont="1" applyFill="1" applyBorder="1" applyAlignment="1">
      <alignment vertical="center" shrinkToFit="1"/>
    </xf>
    <xf numFmtId="49" fontId="5" fillId="0" borderId="18" xfId="0" applyNumberFormat="1" applyFont="1" applyBorder="1" applyAlignment="1" applyProtection="1">
      <alignment horizontal="right" vertical="center" shrinkToFit="1"/>
      <protection locked="0"/>
    </xf>
    <xf numFmtId="0" fontId="37" fillId="0" borderId="0" xfId="0" applyFont="1" applyAlignment="1" quotePrefix="1">
      <alignment vertical="center"/>
    </xf>
    <xf numFmtId="0" fontId="0" fillId="0" borderId="28" xfId="0" applyFont="1" applyBorder="1" applyAlignment="1" applyProtection="1">
      <alignment horizontal="center"/>
      <protection locked="0"/>
    </xf>
    <xf numFmtId="0" fontId="5" fillId="0" borderId="32" xfId="0" applyFont="1" applyBorder="1" applyAlignment="1" applyProtection="1">
      <alignment horizontal="center" vertical="center" shrinkToFit="1"/>
      <protection/>
    </xf>
    <xf numFmtId="0" fontId="5" fillId="0" borderId="18" xfId="0" applyFont="1" applyBorder="1" applyAlignment="1" applyProtection="1">
      <alignment horizontal="right" vertical="center" shrinkToFit="1"/>
      <protection/>
    </xf>
    <xf numFmtId="0" fontId="5" fillId="0" borderId="12" xfId="0" applyFont="1" applyBorder="1" applyAlignment="1" applyProtection="1">
      <alignment horizontal="center" vertical="center" shrinkToFit="1"/>
      <protection/>
    </xf>
    <xf numFmtId="0" fontId="5" fillId="0" borderId="58" xfId="0" applyFont="1" applyBorder="1" applyAlignment="1" applyProtection="1">
      <alignment horizontal="left" vertical="center" shrinkToFit="1"/>
      <protection/>
    </xf>
    <xf numFmtId="0" fontId="5" fillId="0" borderId="16" xfId="63" applyFont="1" applyBorder="1" applyAlignment="1" applyProtection="1">
      <alignment horizontal="center" vertical="center" shrinkToFit="1"/>
      <protection/>
    </xf>
    <xf numFmtId="49" fontId="5" fillId="0" borderId="18" xfId="0" applyNumberFormat="1" applyFont="1" applyBorder="1" applyAlignment="1" applyProtection="1">
      <alignment horizontal="right" vertical="center" shrinkToFit="1"/>
      <protection/>
    </xf>
    <xf numFmtId="0" fontId="5" fillId="0" borderId="13" xfId="0" applyFont="1" applyBorder="1" applyAlignment="1" applyProtection="1">
      <alignment horizontal="center" vertical="center" shrinkToFit="1"/>
      <protection/>
    </xf>
    <xf numFmtId="0" fontId="5" fillId="0" borderId="12" xfId="0" applyFont="1" applyBorder="1" applyAlignment="1" applyProtection="1">
      <alignment horizontal="left" vertical="center" shrinkToFit="1"/>
      <protection/>
    </xf>
    <xf numFmtId="0" fontId="0" fillId="0" borderId="59" xfId="0" applyFont="1" applyBorder="1" applyAlignment="1">
      <alignment horizontal="right" vertical="center"/>
    </xf>
    <xf numFmtId="0" fontId="7" fillId="0" borderId="60" xfId="0" applyFont="1" applyBorder="1" applyAlignment="1">
      <alignment horizontal="right" vertical="center"/>
    </xf>
    <xf numFmtId="178" fontId="4" fillId="0" borderId="37" xfId="0" applyNumberFormat="1" applyFont="1" applyBorder="1" applyAlignment="1" applyProtection="1">
      <alignment horizontal="center" vertical="center"/>
      <protection locked="0"/>
    </xf>
    <xf numFmtId="178" fontId="4" fillId="0" borderId="2"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178" fontId="4" fillId="0" borderId="42" xfId="0" applyNumberFormat="1" applyFont="1" applyBorder="1" applyAlignment="1" applyProtection="1">
      <alignment horizontal="center" vertical="center"/>
      <protection locked="0"/>
    </xf>
    <xf numFmtId="178" fontId="4" fillId="0" borderId="37" xfId="0" applyNumberFormat="1" applyFont="1" applyBorder="1" applyAlignment="1" applyProtection="1">
      <alignment horizontal="center" vertical="center" shrinkToFit="1"/>
      <protection locked="0"/>
    </xf>
    <xf numFmtId="178" fontId="4" fillId="0" borderId="2" xfId="0" applyNumberFormat="1" applyFont="1" applyBorder="1" applyAlignment="1" applyProtection="1">
      <alignment horizontal="center" vertical="center" shrinkToFit="1"/>
      <protection locked="0"/>
    </xf>
    <xf numFmtId="178" fontId="4" fillId="0" borderId="12" xfId="0" applyNumberFormat="1" applyFont="1" applyBorder="1" applyAlignment="1" applyProtection="1">
      <alignment horizontal="center" vertical="center" shrinkToFit="1"/>
      <protection locked="0"/>
    </xf>
    <xf numFmtId="178" fontId="4" fillId="0" borderId="61" xfId="0" applyNumberFormat="1" applyFont="1" applyBorder="1" applyAlignment="1" applyProtection="1">
      <alignment horizontal="center" vertical="center" shrinkToFit="1"/>
      <protection locked="0"/>
    </xf>
    <xf numFmtId="178" fontId="4" fillId="0" borderId="42" xfId="0" applyNumberFormat="1" applyFont="1" applyBorder="1" applyAlignment="1" applyProtection="1">
      <alignment horizontal="center" vertical="center" shrinkToFit="1"/>
      <protection locked="0"/>
    </xf>
    <xf numFmtId="0" fontId="7" fillId="37" borderId="0" xfId="0" applyFont="1" applyFill="1" applyBorder="1" applyAlignment="1">
      <alignment vertical="top" wrapText="1" shrinkToFit="1"/>
    </xf>
    <xf numFmtId="0" fontId="36" fillId="37" borderId="0" xfId="0" applyFont="1" applyFill="1" applyBorder="1" applyAlignment="1">
      <alignment vertical="center" wrapText="1" shrinkToFit="1"/>
    </xf>
    <xf numFmtId="0" fontId="36" fillId="37" borderId="0" xfId="0" applyFont="1" applyFill="1" applyBorder="1" applyAlignment="1">
      <alignment vertical="center" shrinkToFit="1"/>
    </xf>
    <xf numFmtId="0" fontId="7" fillId="37" borderId="0" xfId="0" applyFont="1" applyFill="1" applyBorder="1" applyAlignment="1">
      <alignment vertical="center" wrapText="1" shrinkToFit="1"/>
    </xf>
    <xf numFmtId="0" fontId="7" fillId="37" borderId="0" xfId="0" applyFont="1" applyFill="1" applyBorder="1" applyAlignment="1">
      <alignment vertical="center" shrinkToFit="1"/>
    </xf>
    <xf numFmtId="184" fontId="5" fillId="0" borderId="32" xfId="0" applyNumberFormat="1" applyFont="1" applyBorder="1" applyAlignment="1" applyProtection="1">
      <alignment horizontal="center" vertical="center" shrinkToFit="1"/>
      <protection/>
    </xf>
    <xf numFmtId="0" fontId="0" fillId="39" borderId="62" xfId="0" applyFill="1" applyBorder="1" applyAlignment="1">
      <alignment horizontal="right" vertical="center"/>
    </xf>
    <xf numFmtId="0" fontId="8" fillId="0" borderId="18" xfId="0" applyFont="1" applyBorder="1" applyAlignment="1">
      <alignment vertical="center"/>
    </xf>
    <xf numFmtId="0" fontId="26" fillId="0" borderId="0" xfId="0" applyFont="1" applyBorder="1" applyAlignment="1" applyProtection="1">
      <alignment horizontal="center" vertical="center"/>
      <protection locked="0"/>
    </xf>
    <xf numFmtId="185" fontId="38" fillId="40" borderId="63" xfId="0" applyNumberFormat="1" applyFont="1" applyFill="1" applyBorder="1" applyAlignment="1">
      <alignment horizontal="right" vertical="center"/>
    </xf>
    <xf numFmtId="185" fontId="38" fillId="40" borderId="64" xfId="0" applyNumberFormat="1" applyFont="1" applyFill="1" applyBorder="1" applyAlignment="1">
      <alignment horizontal="right" vertical="center"/>
    </xf>
    <xf numFmtId="185" fontId="40" fillId="40" borderId="39" xfId="0" applyNumberFormat="1" applyFont="1" applyFill="1" applyBorder="1" applyAlignment="1">
      <alignment horizontal="right" vertical="center"/>
    </xf>
    <xf numFmtId="185" fontId="40" fillId="40" borderId="42" xfId="0" applyNumberFormat="1" applyFont="1" applyFill="1" applyBorder="1" applyAlignment="1">
      <alignment horizontal="right" vertical="center"/>
    </xf>
    <xf numFmtId="185" fontId="39" fillId="40" borderId="63" xfId="0" applyNumberFormat="1" applyFont="1" applyFill="1" applyBorder="1" applyAlignment="1">
      <alignment horizontal="right" vertical="center"/>
    </xf>
    <xf numFmtId="0" fontId="29" fillId="0" borderId="43" xfId="0" applyFont="1" applyBorder="1" applyAlignment="1">
      <alignment vertical="center"/>
    </xf>
    <xf numFmtId="185" fontId="39" fillId="40" borderId="64" xfId="0" applyNumberFormat="1" applyFont="1" applyFill="1" applyBorder="1" applyAlignment="1">
      <alignment horizontal="right" vertical="center"/>
    </xf>
    <xf numFmtId="0" fontId="29" fillId="0" borderId="44" xfId="0" applyFont="1" applyBorder="1" applyAlignment="1">
      <alignment vertical="center"/>
    </xf>
    <xf numFmtId="185" fontId="40" fillId="40" borderId="39" xfId="0" applyNumberFormat="1" applyFont="1" applyFill="1" applyBorder="1" applyAlignment="1" applyProtection="1">
      <alignment horizontal="right" vertical="center"/>
      <protection locked="0"/>
    </xf>
    <xf numFmtId="185" fontId="40" fillId="40" borderId="42" xfId="0" applyNumberFormat="1" applyFont="1" applyFill="1" applyBorder="1" applyAlignment="1" applyProtection="1">
      <alignment horizontal="right" vertical="center"/>
      <protection locked="0"/>
    </xf>
    <xf numFmtId="185" fontId="39" fillId="40" borderId="63" xfId="0" applyNumberFormat="1" applyFont="1" applyFill="1" applyBorder="1" applyAlignment="1" applyProtection="1">
      <alignment horizontal="right" vertical="center"/>
      <protection locked="0"/>
    </xf>
    <xf numFmtId="185" fontId="39" fillId="40" borderId="64" xfId="0" applyNumberFormat="1" applyFont="1" applyFill="1" applyBorder="1" applyAlignment="1" applyProtection="1">
      <alignment horizontal="right" vertical="center"/>
      <protection locked="0"/>
    </xf>
    <xf numFmtId="185" fontId="38" fillId="40" borderId="63" xfId="0" applyNumberFormat="1" applyFont="1" applyFill="1" applyBorder="1" applyAlignment="1" applyProtection="1">
      <alignment horizontal="right" vertical="center"/>
      <protection locked="0"/>
    </xf>
    <xf numFmtId="185" fontId="38" fillId="40" borderId="64" xfId="0" applyNumberFormat="1" applyFont="1" applyFill="1" applyBorder="1" applyAlignment="1" applyProtection="1">
      <alignment horizontal="right" vertical="center"/>
      <protection locked="0"/>
    </xf>
    <xf numFmtId="0" fontId="8" fillId="0" borderId="13" xfId="0" applyFont="1" applyBorder="1" applyAlignment="1" applyProtection="1">
      <alignment vertical="center"/>
      <protection locked="0"/>
    </xf>
    <xf numFmtId="185" fontId="40" fillId="40" borderId="53" xfId="0" applyNumberFormat="1" applyFont="1" applyFill="1" applyBorder="1" applyAlignment="1" applyProtection="1">
      <alignment horizontal="center" vertical="center"/>
      <protection locked="0"/>
    </xf>
    <xf numFmtId="185" fontId="41" fillId="40" borderId="65" xfId="0" applyNumberFormat="1" applyFont="1" applyFill="1" applyBorder="1" applyAlignment="1" applyProtection="1">
      <alignment horizontal="center" vertical="center"/>
      <protection locked="0"/>
    </xf>
    <xf numFmtId="185" fontId="41" fillId="40" borderId="66" xfId="0" applyNumberFormat="1" applyFont="1" applyFill="1" applyBorder="1" applyAlignment="1" applyProtection="1">
      <alignment horizontal="center" vertical="center"/>
      <protection locked="0"/>
    </xf>
    <xf numFmtId="14" fontId="0" fillId="0" borderId="0" xfId="0" applyNumberFormat="1" applyAlignment="1">
      <alignment/>
    </xf>
    <xf numFmtId="49" fontId="0" fillId="0" borderId="0" xfId="0" applyNumberFormat="1" applyAlignment="1">
      <alignment/>
    </xf>
    <xf numFmtId="49" fontId="5" fillId="0" borderId="12" xfId="0" applyNumberFormat="1" applyFont="1" applyBorder="1" applyAlignment="1">
      <alignment horizontal="center" vertical="center" shrinkToFit="1"/>
    </xf>
    <xf numFmtId="49" fontId="5" fillId="0" borderId="12" xfId="0" applyNumberFormat="1" applyFont="1" applyBorder="1" applyAlignment="1" applyProtection="1">
      <alignment horizontal="left" vertical="center" shrinkToFit="1"/>
      <protection locked="0"/>
    </xf>
    <xf numFmtId="49" fontId="5" fillId="0" borderId="13" xfId="0" applyNumberFormat="1" applyFont="1" applyBorder="1" applyAlignment="1" applyProtection="1">
      <alignment horizontal="left" vertical="center" shrinkToFit="1"/>
      <protection locked="0"/>
    </xf>
    <xf numFmtId="49" fontId="5" fillId="0" borderId="2" xfId="0" applyNumberFormat="1" applyFont="1" applyBorder="1" applyAlignment="1">
      <alignment horizontal="center" vertical="center" shrinkToFit="1"/>
    </xf>
    <xf numFmtId="49" fontId="5" fillId="0" borderId="2" xfId="0" applyNumberFormat="1" applyFont="1" applyBorder="1" applyAlignment="1" applyProtection="1">
      <alignment horizontal="left" vertical="center" shrinkToFit="1"/>
      <protection locked="0"/>
    </xf>
    <xf numFmtId="49" fontId="5" fillId="0" borderId="32" xfId="0" applyNumberFormat="1" applyFont="1" applyBorder="1" applyAlignment="1" applyProtection="1">
      <alignment horizontal="center" vertical="center" shrinkToFit="1"/>
      <protection locked="0"/>
    </xf>
    <xf numFmtId="49" fontId="5" fillId="0" borderId="58" xfId="0" applyNumberFormat="1" applyFont="1" applyBorder="1" applyAlignment="1" applyProtection="1">
      <alignment horizontal="left" vertical="center" shrinkToFit="1"/>
      <protection locked="0"/>
    </xf>
    <xf numFmtId="49" fontId="5" fillId="0" borderId="16" xfId="63"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right" vertical="center" shrinkToFit="1"/>
      <protection locked="0"/>
    </xf>
    <xf numFmtId="49" fontId="5" fillId="0" borderId="67" xfId="0" applyNumberFormat="1" applyFont="1" applyBorder="1" applyAlignment="1" applyProtection="1">
      <alignment horizontal="left" vertical="center" shrinkToFit="1"/>
      <protection locked="0"/>
    </xf>
    <xf numFmtId="49" fontId="5" fillId="0" borderId="17" xfId="0" applyNumberFormat="1" applyFont="1" applyBorder="1" applyAlignment="1">
      <alignment horizontal="right" vertical="center" shrinkToFit="1"/>
    </xf>
    <xf numFmtId="184" fontId="5" fillId="0" borderId="32" xfId="0" applyNumberFormat="1" applyFont="1" applyBorder="1" applyAlignment="1" applyProtection="1">
      <alignment horizontal="center" vertical="center" shrinkToFit="1"/>
      <protection locked="0"/>
    </xf>
    <xf numFmtId="0" fontId="5" fillId="0" borderId="32" xfId="0" applyNumberFormat="1" applyFont="1" applyBorder="1" applyAlignment="1" applyProtection="1">
      <alignment horizontal="center" vertical="center" shrinkToFit="1"/>
      <protection locked="0"/>
    </xf>
    <xf numFmtId="0" fontId="5" fillId="0" borderId="12" xfId="0" applyNumberFormat="1" applyFont="1" applyBorder="1" applyAlignment="1" applyProtection="1">
      <alignment horizontal="left" vertical="center" shrinkToFit="1"/>
      <protection locked="0"/>
    </xf>
    <xf numFmtId="0" fontId="5" fillId="0" borderId="12" xfId="0" applyNumberFormat="1" applyFont="1" applyBorder="1" applyAlignment="1">
      <alignment horizontal="center" vertical="center" shrinkToFit="1"/>
    </xf>
    <xf numFmtId="0" fontId="5" fillId="0" borderId="12" xfId="0" applyNumberFormat="1" applyFont="1" applyBorder="1" applyAlignment="1" applyProtection="1">
      <alignment horizontal="center" vertical="center" shrinkToFit="1"/>
      <protection locked="0"/>
    </xf>
    <xf numFmtId="0" fontId="5" fillId="0" borderId="13" xfId="0" applyNumberFormat="1" applyFont="1" applyBorder="1" applyAlignment="1" applyProtection="1">
      <alignment horizontal="center" vertical="center" shrinkToFit="1"/>
      <protection locked="0"/>
    </xf>
    <xf numFmtId="189" fontId="5" fillId="0" borderId="32" xfId="0" applyNumberFormat="1" applyFont="1" applyBorder="1" applyAlignment="1" applyProtection="1">
      <alignment horizontal="center" vertical="center" shrinkToFit="1"/>
      <protection locked="0"/>
    </xf>
    <xf numFmtId="0" fontId="0" fillId="39" borderId="68" xfId="0" applyFill="1" applyBorder="1" applyAlignment="1">
      <alignment horizontal="right" vertical="center"/>
    </xf>
    <xf numFmtId="185" fontId="40" fillId="40" borderId="69" xfId="0" applyNumberFormat="1" applyFont="1" applyFill="1" applyBorder="1" applyAlignment="1" applyProtection="1">
      <alignment horizontal="center" vertical="center"/>
      <protection locked="0"/>
    </xf>
    <xf numFmtId="0" fontId="36" fillId="0" borderId="0" xfId="0" applyFont="1" applyFill="1" applyBorder="1" applyAlignment="1">
      <alignment horizontal="center" vertical="center" wrapText="1" shrinkToFit="1"/>
    </xf>
    <xf numFmtId="49" fontId="5" fillId="0" borderId="17" xfId="0" applyNumberFormat="1" applyFont="1" applyBorder="1" applyAlignment="1" applyProtection="1">
      <alignment horizontal="center" vertical="center" shrinkToFit="1"/>
      <protection locked="0"/>
    </xf>
    <xf numFmtId="0" fontId="34" fillId="0" borderId="0" xfId="0" applyFont="1" applyAlignment="1">
      <alignment horizontal="center" vertical="center" shrinkToFit="1"/>
    </xf>
    <xf numFmtId="0" fontId="5" fillId="0" borderId="28" xfId="0" applyFont="1" applyBorder="1" applyAlignment="1" applyProtection="1">
      <alignment horizontal="center"/>
      <protection locked="0"/>
    </xf>
    <xf numFmtId="0" fontId="4" fillId="37" borderId="32" xfId="0" applyFont="1" applyFill="1" applyBorder="1" applyAlignment="1">
      <alignment horizontal="center" vertical="center" wrapText="1" shrinkToFit="1"/>
    </xf>
    <xf numFmtId="0" fontId="5" fillId="0" borderId="17" xfId="0" applyFont="1" applyBorder="1" applyAlignment="1" applyProtection="1">
      <alignment horizontal="center" vertical="center" shrinkToFit="1"/>
      <protection/>
    </xf>
    <xf numFmtId="0" fontId="23" fillId="0" borderId="0" xfId="0" applyFont="1" applyAlignment="1">
      <alignment vertical="center" shrinkToFit="1"/>
    </xf>
    <xf numFmtId="0" fontId="0" fillId="0" borderId="23"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35" borderId="70" xfId="0" applyFont="1" applyFill="1" applyBorder="1" applyAlignment="1">
      <alignment horizontal="center" vertical="center"/>
    </xf>
    <xf numFmtId="0" fontId="0" fillId="0" borderId="71" xfId="0" applyBorder="1" applyAlignment="1" applyProtection="1">
      <alignment horizontal="center" vertical="center"/>
      <protection locked="0"/>
    </xf>
    <xf numFmtId="0" fontId="0" fillId="35" borderId="23" xfId="0" applyFont="1" applyFill="1" applyBorder="1" applyAlignment="1">
      <alignment horizontal="center" vertical="center"/>
    </xf>
    <xf numFmtId="0" fontId="7" fillId="36" borderId="72" xfId="0" applyFont="1" applyFill="1" applyBorder="1" applyAlignment="1">
      <alignment horizontal="center" vertical="center"/>
    </xf>
    <xf numFmtId="181" fontId="25" fillId="0" borderId="0" xfId="0" applyNumberFormat="1" applyFont="1" applyAlignment="1">
      <alignment horizontal="center" vertical="center"/>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4"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32"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center"/>
      <protection locked="0"/>
    </xf>
    <xf numFmtId="49" fontId="9" fillId="0" borderId="0" xfId="0" applyNumberFormat="1" applyFont="1" applyBorder="1" applyAlignment="1" applyProtection="1">
      <alignment vertical="center"/>
      <protection locked="0"/>
    </xf>
    <xf numFmtId="0" fontId="9" fillId="0" borderId="32" xfId="0" applyFont="1" applyBorder="1" applyAlignment="1">
      <alignment horizontal="center" vertical="center" shrinkToFit="1"/>
    </xf>
    <xf numFmtId="0" fontId="9" fillId="0" borderId="75" xfId="0" applyFont="1" applyBorder="1" applyAlignment="1">
      <alignment horizontal="center" vertical="center" shrinkToFit="1"/>
    </xf>
    <xf numFmtId="0" fontId="4" fillId="0" borderId="56" xfId="0" applyNumberFormat="1" applyFont="1" applyBorder="1" applyAlignment="1" applyProtection="1">
      <alignment horizontal="center" vertical="center" shrinkToFit="1"/>
      <protection locked="0"/>
    </xf>
    <xf numFmtId="0" fontId="4" fillId="0" borderId="76" xfId="0" applyNumberFormat="1" applyFont="1" applyBorder="1" applyAlignment="1" applyProtection="1">
      <alignment horizontal="center" vertical="center" shrinkToFit="1"/>
      <protection locked="0"/>
    </xf>
    <xf numFmtId="0" fontId="4" fillId="0" borderId="77" xfId="0" applyNumberFormat="1" applyFont="1" applyBorder="1" applyAlignment="1" applyProtection="1">
      <alignment horizontal="center" vertical="center" shrinkToFit="1"/>
      <protection locked="0"/>
    </xf>
    <xf numFmtId="0" fontId="4" fillId="0" borderId="78" xfId="0" applyNumberFormat="1" applyFont="1" applyBorder="1" applyAlignment="1" applyProtection="1">
      <alignment horizontal="center" vertical="center" shrinkToFit="1"/>
      <protection locked="0"/>
    </xf>
    <xf numFmtId="0" fontId="4" fillId="0" borderId="79" xfId="0" applyNumberFormat="1" applyFont="1" applyBorder="1" applyAlignment="1" applyProtection="1">
      <alignment horizontal="center" vertical="center" shrinkToFit="1"/>
      <protection locked="0"/>
    </xf>
    <xf numFmtId="0" fontId="9" fillId="41" borderId="80" xfId="0" applyFont="1" applyFill="1" applyBorder="1" applyAlignment="1">
      <alignment horizontal="center" vertical="center" shrinkToFit="1"/>
    </xf>
    <xf numFmtId="0" fontId="9" fillId="41" borderId="81" xfId="0" applyFont="1" applyFill="1" applyBorder="1" applyAlignment="1">
      <alignment horizontal="center" vertical="center" shrinkToFit="1"/>
    </xf>
    <xf numFmtId="0" fontId="23" fillId="0" borderId="52" xfId="0" applyFont="1" applyBorder="1" applyAlignment="1">
      <alignment vertical="center"/>
    </xf>
    <xf numFmtId="0" fontId="9" fillId="0" borderId="74" xfId="0" applyFont="1" applyBorder="1" applyAlignment="1">
      <alignment vertical="center" shrinkToFit="1"/>
    </xf>
    <xf numFmtId="0" fontId="9" fillId="0" borderId="23" xfId="0" applyFont="1" applyBorder="1" applyAlignment="1">
      <alignment vertical="center" shrinkToFit="1"/>
    </xf>
    <xf numFmtId="0" fontId="9" fillId="0" borderId="49" xfId="0" applyFont="1" applyBorder="1" applyAlignment="1">
      <alignment vertical="center" shrinkToFit="1"/>
    </xf>
    <xf numFmtId="0" fontId="9" fillId="0" borderId="28" xfId="0" applyFont="1" applyBorder="1" applyAlignment="1">
      <alignment vertical="center"/>
    </xf>
    <xf numFmtId="190" fontId="9" fillId="0" borderId="56" xfId="0" applyNumberFormat="1" applyFont="1" applyBorder="1" applyAlignment="1">
      <alignment vertical="center" shrinkToFit="1"/>
    </xf>
    <xf numFmtId="190" fontId="9" fillId="0" borderId="76" xfId="0" applyNumberFormat="1" applyFont="1" applyBorder="1" applyAlignment="1">
      <alignment vertical="center" shrinkToFit="1"/>
    </xf>
    <xf numFmtId="190" fontId="9" fillId="0" borderId="76" xfId="0" applyNumberFormat="1" applyFont="1" applyBorder="1" applyAlignment="1" applyProtection="1">
      <alignment horizontal="right" vertical="center" shrinkToFit="1"/>
      <protection locked="0"/>
    </xf>
    <xf numFmtId="0" fontId="7" fillId="36" borderId="82" xfId="0" applyFont="1" applyFill="1" applyBorder="1" applyAlignment="1">
      <alignment horizontal="center" vertical="center"/>
    </xf>
    <xf numFmtId="0" fontId="23" fillId="0" borderId="0" xfId="0" applyFont="1" applyBorder="1" applyAlignment="1">
      <alignment vertical="center"/>
    </xf>
    <xf numFmtId="0" fontId="0" fillId="0" borderId="32" xfId="0" applyBorder="1" applyAlignment="1" applyProtection="1">
      <alignment horizontal="center" vertical="center"/>
      <protection locked="0"/>
    </xf>
    <xf numFmtId="0" fontId="4" fillId="0" borderId="80" xfId="0" applyNumberFormat="1" applyFont="1" applyBorder="1" applyAlignment="1" applyProtection="1">
      <alignment horizontal="center" vertical="center" shrinkToFit="1"/>
      <protection locked="0"/>
    </xf>
    <xf numFmtId="0" fontId="7" fillId="35" borderId="83" xfId="0" applyFont="1" applyFill="1" applyBorder="1" applyAlignment="1">
      <alignment horizontal="left" vertical="center"/>
    </xf>
    <xf numFmtId="179" fontId="7" fillId="0" borderId="28" xfId="0" applyNumberFormat="1" applyFont="1" applyBorder="1" applyAlignment="1" applyProtection="1">
      <alignment horizontal="left" vertical="center"/>
      <protection locked="0"/>
    </xf>
    <xf numFmtId="0" fontId="7" fillId="35" borderId="28" xfId="0" applyFont="1" applyFill="1" applyBorder="1" applyAlignment="1">
      <alignment horizontal="left" vertical="center"/>
    </xf>
    <xf numFmtId="0" fontId="7" fillId="0" borderId="28" xfId="0" applyFont="1" applyBorder="1" applyAlignment="1" applyProtection="1">
      <alignment horizontal="left" vertical="center"/>
      <protection locked="0"/>
    </xf>
    <xf numFmtId="0" fontId="4"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7" fillId="35" borderId="40" xfId="0" applyFont="1" applyFill="1" applyBorder="1" applyAlignment="1">
      <alignment horizontal="left" vertical="center"/>
    </xf>
    <xf numFmtId="0" fontId="7" fillId="35" borderId="42" xfId="0" applyFont="1" applyFill="1" applyBorder="1" applyAlignment="1">
      <alignment horizontal="left" vertical="center"/>
    </xf>
    <xf numFmtId="0" fontId="4" fillId="35" borderId="42" xfId="0" applyFont="1" applyFill="1" applyBorder="1" applyAlignment="1">
      <alignment horizontal="center" vertical="center"/>
    </xf>
    <xf numFmtId="0" fontId="0" fillId="34" borderId="84" xfId="0" applyFill="1" applyBorder="1" applyAlignment="1">
      <alignment horizontal="center" vertical="center"/>
    </xf>
    <xf numFmtId="0" fontId="7" fillId="36" borderId="54"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74" xfId="0" applyBorder="1" applyAlignment="1" applyProtection="1">
      <alignment horizontal="center" vertical="center"/>
      <protection locked="0"/>
    </xf>
    <xf numFmtId="0" fontId="7" fillId="36" borderId="37" xfId="0" applyFont="1" applyFill="1" applyBorder="1" applyAlignment="1">
      <alignment horizontal="left" vertical="center"/>
    </xf>
    <xf numFmtId="0" fontId="7" fillId="36" borderId="39" xfId="0" applyFont="1" applyFill="1" applyBorder="1" applyAlignment="1">
      <alignment horizontal="left" vertical="center"/>
    </xf>
    <xf numFmtId="0" fontId="7" fillId="36" borderId="85" xfId="0" applyFont="1" applyFill="1" applyBorder="1" applyAlignment="1">
      <alignment horizontal="center" vertical="center"/>
    </xf>
    <xf numFmtId="0" fontId="0" fillId="38" borderId="86" xfId="0" applyFill="1" applyBorder="1" applyAlignment="1">
      <alignment horizontal="center" vertical="center"/>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7"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26" fillId="0" borderId="0" xfId="0" applyFont="1" applyBorder="1" applyAlignment="1" applyProtection="1">
      <alignment horizontal="center" vertical="center"/>
      <protection/>
    </xf>
    <xf numFmtId="0" fontId="10" fillId="0" borderId="0" xfId="0" applyFont="1" applyBorder="1" applyAlignment="1" applyProtection="1">
      <alignment vertical="top"/>
      <protection/>
    </xf>
    <xf numFmtId="0" fontId="7" fillId="0" borderId="0" xfId="0" applyFont="1" applyBorder="1" applyAlignment="1" applyProtection="1">
      <alignment vertical="center"/>
      <protection/>
    </xf>
    <xf numFmtId="0" fontId="10" fillId="0" borderId="0" xfId="0" applyFont="1" applyAlignment="1" applyProtection="1">
      <alignment horizontal="center" vertical="top"/>
      <protection/>
    </xf>
    <xf numFmtId="0" fontId="9" fillId="0" borderId="0" xfId="0" applyFont="1" applyFill="1" applyAlignment="1">
      <alignment vertical="center"/>
    </xf>
    <xf numFmtId="0" fontId="23" fillId="0" borderId="0" xfId="0" applyFont="1" applyFill="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0" xfId="0" applyFill="1" applyAlignment="1">
      <alignment vertical="center"/>
    </xf>
    <xf numFmtId="0" fontId="7" fillId="34" borderId="40" xfId="0" applyFont="1" applyFill="1" applyBorder="1" applyAlignment="1">
      <alignment horizontal="left" vertical="center"/>
    </xf>
    <xf numFmtId="0" fontId="7" fillId="34" borderId="42" xfId="0" applyFont="1" applyFill="1" applyBorder="1" applyAlignment="1">
      <alignment horizontal="left" vertical="center"/>
    </xf>
    <xf numFmtId="0" fontId="4" fillId="34" borderId="42" xfId="0" applyFont="1" applyFill="1" applyBorder="1" applyAlignment="1">
      <alignment horizontal="center" vertical="center"/>
    </xf>
    <xf numFmtId="0" fontId="0" fillId="33" borderId="17" xfId="0" applyFill="1" applyBorder="1" applyAlignment="1">
      <alignment horizontal="center" vertical="center"/>
    </xf>
    <xf numFmtId="0" fontId="0" fillId="33" borderId="17" xfId="0" applyNumberFormat="1" applyFill="1" applyBorder="1" applyAlignment="1">
      <alignment horizontal="center" vertical="center"/>
    </xf>
    <xf numFmtId="0" fontId="4" fillId="0" borderId="0" xfId="0" applyFont="1" applyAlignment="1" applyProtection="1">
      <alignment vertical="center"/>
      <protection/>
    </xf>
    <xf numFmtId="0" fontId="36" fillId="0" borderId="0" xfId="0" applyFont="1" applyFill="1" applyBorder="1" applyAlignment="1" applyProtection="1">
      <alignment horizontal="center" vertical="center" wrapText="1" shrinkToFi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shrinkToFit="1"/>
      <protection/>
    </xf>
    <xf numFmtId="0" fontId="0" fillId="0" borderId="0" xfId="0" applyFill="1" applyBorder="1" applyAlignment="1" applyProtection="1">
      <alignment horizontal="right" vertical="center"/>
      <protection/>
    </xf>
    <xf numFmtId="185" fontId="40" fillId="0" borderId="0" xfId="0" applyNumberFormat="1" applyFont="1" applyFill="1" applyBorder="1" applyAlignment="1" applyProtection="1">
      <alignment horizontal="center" vertical="center"/>
      <protection/>
    </xf>
    <xf numFmtId="185" fontId="41"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0" fillId="0" borderId="0" xfId="0" applyAlignment="1" applyProtection="1">
      <alignment vertical="center"/>
      <protection/>
    </xf>
    <xf numFmtId="0" fontId="8" fillId="0" borderId="18" xfId="0" applyFont="1" applyBorder="1" applyAlignment="1" applyProtection="1">
      <alignment vertical="center"/>
      <protection/>
    </xf>
    <xf numFmtId="0" fontId="8" fillId="0" borderId="13" xfId="0" applyFont="1" applyBorder="1" applyAlignment="1" applyProtection="1">
      <alignment vertical="center"/>
      <protection/>
    </xf>
    <xf numFmtId="0" fontId="9" fillId="0" borderId="32" xfId="0" applyFont="1" applyBorder="1" applyAlignment="1" applyProtection="1">
      <alignment horizontal="center" vertical="center" shrinkToFit="1"/>
      <protection/>
    </xf>
    <xf numFmtId="0" fontId="9" fillId="0" borderId="75" xfId="0" applyFont="1" applyBorder="1" applyAlignment="1" applyProtection="1">
      <alignment horizontal="center" vertical="center" shrinkToFit="1"/>
      <protection/>
    </xf>
    <xf numFmtId="0" fontId="0" fillId="38" borderId="84" xfId="0" applyFill="1" applyBorder="1" applyAlignment="1">
      <alignment horizontal="center" vertical="center"/>
    </xf>
    <xf numFmtId="0" fontId="5" fillId="0" borderId="0" xfId="0" applyFont="1" applyBorder="1" applyAlignment="1" applyProtection="1">
      <alignment horizontal="center" vertical="center"/>
      <protection/>
    </xf>
    <xf numFmtId="190" fontId="9" fillId="0" borderId="76" xfId="0" applyNumberFormat="1" applyFont="1" applyBorder="1" applyAlignment="1">
      <alignment vertical="center"/>
    </xf>
    <xf numFmtId="0" fontId="9" fillId="0" borderId="35" xfId="0" applyFont="1" applyBorder="1" applyAlignment="1">
      <alignment vertical="center"/>
    </xf>
    <xf numFmtId="0" fontId="9" fillId="0" borderId="87" xfId="0" applyFont="1" applyBorder="1" applyAlignment="1">
      <alignment vertical="center" shrinkToFit="1"/>
    </xf>
    <xf numFmtId="0" fontId="9" fillId="0" borderId="17" xfId="0" applyFont="1" applyBorder="1" applyAlignment="1">
      <alignment vertical="center" shrinkToFit="1"/>
    </xf>
    <xf numFmtId="0" fontId="9" fillId="0" borderId="40" xfId="0" applyFont="1" applyBorder="1" applyAlignment="1">
      <alignment vertical="center"/>
    </xf>
    <xf numFmtId="190" fontId="9" fillId="0" borderId="79" xfId="0" applyNumberFormat="1" applyFont="1" applyBorder="1" applyAlignment="1" applyProtection="1">
      <alignment vertical="center" shrinkToFit="1"/>
      <protection locked="0"/>
    </xf>
    <xf numFmtId="0" fontId="4" fillId="41" borderId="88" xfId="0" applyNumberFormat="1" applyFont="1" applyFill="1" applyBorder="1" applyAlignment="1" applyProtection="1">
      <alignment horizontal="center" vertical="center" shrinkToFit="1"/>
      <protection locked="0"/>
    </xf>
    <xf numFmtId="0" fontId="4" fillId="41" borderId="81" xfId="0" applyNumberFormat="1" applyFont="1" applyFill="1" applyBorder="1" applyAlignment="1" applyProtection="1">
      <alignment horizontal="center" vertical="center" shrinkToFit="1"/>
      <protection locked="0"/>
    </xf>
    <xf numFmtId="0" fontId="41" fillId="41" borderId="63" xfId="0" applyFont="1" applyFill="1" applyBorder="1" applyAlignment="1">
      <alignment horizontal="center" vertical="center" wrapText="1" shrinkToFit="1"/>
    </xf>
    <xf numFmtId="0" fontId="41" fillId="41" borderId="39" xfId="0" applyFont="1" applyFill="1" applyBorder="1" applyAlignment="1">
      <alignment horizontal="center" vertical="center" wrapText="1" shrinkToFit="1"/>
    </xf>
    <xf numFmtId="0" fontId="41" fillId="41" borderId="54" xfId="0" applyFont="1" applyFill="1" applyBorder="1" applyAlignment="1">
      <alignment horizontal="center" vertical="center" wrapText="1" shrinkToFit="1"/>
    </xf>
    <xf numFmtId="0" fontId="9" fillId="41" borderId="89" xfId="0" applyFont="1" applyFill="1" applyBorder="1" applyAlignment="1">
      <alignment horizontal="center" vertical="center" shrinkToFit="1"/>
    </xf>
    <xf numFmtId="0" fontId="9" fillId="41" borderId="13" xfId="0" applyFont="1" applyFill="1" applyBorder="1" applyAlignment="1">
      <alignment horizontal="center" vertical="center" shrinkToFit="1"/>
    </xf>
    <xf numFmtId="0" fontId="9" fillId="41" borderId="18" xfId="0" applyFont="1" applyFill="1" applyBorder="1" applyAlignment="1">
      <alignment horizontal="center" vertical="center" shrinkToFit="1"/>
    </xf>
    <xf numFmtId="0" fontId="9" fillId="41" borderId="59" xfId="0" applyFont="1" applyFill="1" applyBorder="1" applyAlignment="1">
      <alignment horizontal="center" vertical="center" shrinkToFit="1"/>
    </xf>
    <xf numFmtId="0" fontId="9" fillId="41" borderId="90" xfId="0" applyFont="1" applyFill="1" applyBorder="1" applyAlignment="1">
      <alignment horizontal="center" vertical="center" shrinkToFit="1"/>
    </xf>
    <xf numFmtId="0" fontId="9" fillId="41" borderId="91" xfId="0" applyFont="1" applyFill="1" applyBorder="1" applyAlignment="1">
      <alignment horizontal="center" vertical="center" shrinkToFit="1"/>
    </xf>
    <xf numFmtId="0" fontId="4" fillId="41" borderId="92" xfId="0" applyNumberFormat="1" applyFont="1" applyFill="1" applyBorder="1" applyAlignment="1" applyProtection="1">
      <alignment horizontal="center" vertical="center" shrinkToFit="1"/>
      <protection locked="0"/>
    </xf>
    <xf numFmtId="0" fontId="4" fillId="41" borderId="71" xfId="0" applyNumberFormat="1" applyFont="1" applyFill="1" applyBorder="1" applyAlignment="1" applyProtection="1">
      <alignment horizontal="center" vertical="center" shrinkToFit="1"/>
      <protection locked="0"/>
    </xf>
    <xf numFmtId="0" fontId="4" fillId="41" borderId="93" xfId="0" applyNumberFormat="1" applyFont="1" applyFill="1" applyBorder="1" applyAlignment="1" applyProtection="1">
      <alignment horizontal="center" vertical="center" shrinkToFit="1"/>
      <protection locked="0"/>
    </xf>
    <xf numFmtId="0" fontId="4" fillId="41" borderId="75" xfId="0" applyNumberFormat="1" applyFont="1" applyFill="1" applyBorder="1" applyAlignment="1" applyProtection="1">
      <alignment horizontal="center" vertical="center" shrinkToFit="1"/>
      <protection locked="0"/>
    </xf>
    <xf numFmtId="0" fontId="4" fillId="41" borderId="70" xfId="0" applyNumberFormat="1" applyFont="1" applyFill="1" applyBorder="1" applyAlignment="1" applyProtection="1">
      <alignment horizontal="center" vertical="center" shrinkToFit="1"/>
      <protection locked="0"/>
    </xf>
    <xf numFmtId="0" fontId="4" fillId="41" borderId="91" xfId="0" applyNumberFormat="1" applyFont="1" applyFill="1" applyBorder="1" applyAlignment="1" applyProtection="1">
      <alignment horizontal="center" vertical="center" shrinkToFit="1"/>
      <protection locked="0"/>
    </xf>
    <xf numFmtId="14" fontId="4" fillId="0" borderId="17" xfId="0" applyNumberFormat="1" applyFont="1" applyBorder="1" applyAlignment="1">
      <alignment horizontal="center" vertical="center"/>
    </xf>
    <xf numFmtId="14" fontId="4" fillId="0" borderId="14" xfId="0" applyNumberFormat="1" applyFont="1" applyBorder="1" applyAlignment="1">
      <alignment horizontal="center" vertical="center"/>
    </xf>
    <xf numFmtId="178" fontId="4" fillId="0" borderId="17" xfId="0" applyNumberFormat="1" applyFont="1" applyBorder="1" applyAlignment="1" applyProtection="1">
      <alignment horizontal="center" vertical="center" shrinkToFit="1"/>
      <protection locked="0"/>
    </xf>
    <xf numFmtId="178" fontId="4" fillId="0" borderId="14" xfId="0" applyNumberFormat="1" applyFont="1" applyBorder="1" applyAlignment="1" applyProtection="1">
      <alignment horizontal="center" vertical="center" shrinkToFit="1"/>
      <protection locked="0"/>
    </xf>
    <xf numFmtId="178" fontId="4" fillId="0" borderId="2" xfId="0" applyNumberFormat="1" applyFont="1" applyBorder="1" applyAlignment="1" applyProtection="1">
      <alignment horizontal="center" vertical="center" shrinkToFit="1"/>
      <protection locked="0"/>
    </xf>
    <xf numFmtId="0" fontId="7" fillId="34" borderId="17" xfId="0" applyFont="1" applyFill="1" applyBorder="1" applyAlignment="1">
      <alignment horizontal="center" vertical="center"/>
    </xf>
    <xf numFmtId="0" fontId="7" fillId="34" borderId="82" xfId="0" applyFont="1" applyFill="1" applyBorder="1" applyAlignment="1">
      <alignment horizontal="center" vertical="center"/>
    </xf>
    <xf numFmtId="0" fontId="5" fillId="0" borderId="94" xfId="0" applyFont="1" applyBorder="1" applyAlignment="1">
      <alignment horizontal="center" vertical="center"/>
    </xf>
    <xf numFmtId="0" fontId="5" fillId="0" borderId="53" xfId="0" applyFont="1" applyBorder="1" applyAlignment="1">
      <alignment horizontal="center" vertical="center"/>
    </xf>
    <xf numFmtId="0" fontId="5" fillId="0" borderId="94"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2" xfId="0" applyFont="1" applyBorder="1" applyAlignment="1">
      <alignment horizontal="left" vertical="center"/>
    </xf>
    <xf numFmtId="0" fontId="5" fillId="0" borderId="0" xfId="0" applyFont="1" applyBorder="1" applyAlignment="1">
      <alignment horizontal="left" vertical="center"/>
    </xf>
    <xf numFmtId="0" fontId="5" fillId="0" borderId="95" xfId="0" applyFont="1" applyBorder="1" applyAlignment="1">
      <alignment horizontal="center" vertical="center"/>
    </xf>
    <xf numFmtId="0" fontId="9" fillId="0" borderId="18"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90" xfId="0" applyFont="1" applyBorder="1" applyAlignment="1">
      <alignment horizontal="center" vertical="center" shrinkToFit="1"/>
    </xf>
    <xf numFmtId="0" fontId="8" fillId="0" borderId="32" xfId="0" applyFont="1" applyBorder="1" applyAlignment="1">
      <alignment horizontal="center" vertical="center"/>
    </xf>
    <xf numFmtId="0" fontId="8" fillId="0" borderId="75" xfId="0" applyFont="1" applyBorder="1" applyAlignment="1">
      <alignment horizontal="center" vertical="center"/>
    </xf>
    <xf numFmtId="0" fontId="26" fillId="0" borderId="94" xfId="0" applyFont="1" applyBorder="1" applyAlignment="1">
      <alignment horizontal="center" vertical="center"/>
    </xf>
    <xf numFmtId="0" fontId="26" fillId="0" borderId="95" xfId="0" applyFont="1" applyBorder="1" applyAlignment="1">
      <alignment horizontal="center" vertical="center"/>
    </xf>
    <xf numFmtId="0" fontId="10" fillId="0" borderId="35" xfId="0" applyFont="1" applyBorder="1" applyAlignment="1">
      <alignment horizontal="center" vertical="top"/>
    </xf>
    <xf numFmtId="178" fontId="4" fillId="0" borderId="37" xfId="0" applyNumberFormat="1" applyFont="1" applyBorder="1" applyAlignment="1" applyProtection="1">
      <alignment horizontal="center" vertical="center" shrinkToFit="1"/>
      <protection locked="0"/>
    </xf>
    <xf numFmtId="178" fontId="4" fillId="0" borderId="43" xfId="0" applyNumberFormat="1" applyFont="1" applyBorder="1" applyAlignment="1" applyProtection="1">
      <alignment horizontal="center" vertical="center" shrinkToFit="1"/>
      <protection locked="0"/>
    </xf>
    <xf numFmtId="178" fontId="4" fillId="0" borderId="39" xfId="0" applyNumberFormat="1" applyFont="1" applyBorder="1" applyAlignment="1" applyProtection="1">
      <alignment horizontal="center" vertical="center" shrinkToFit="1"/>
      <protection locked="0"/>
    </xf>
    <xf numFmtId="0" fontId="9" fillId="0" borderId="1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75" xfId="0" applyFont="1" applyBorder="1" applyAlignment="1">
      <alignment horizontal="center" vertical="center" wrapText="1"/>
    </xf>
    <xf numFmtId="178" fontId="0" fillId="0" borderId="70" xfId="0" applyNumberFormat="1" applyBorder="1" applyAlignment="1" applyProtection="1">
      <alignment horizontal="center" vertical="center"/>
      <protection locked="0"/>
    </xf>
    <xf numFmtId="178" fontId="0" fillId="0" borderId="91" xfId="0" applyNumberFormat="1" applyBorder="1" applyAlignment="1" applyProtection="1">
      <alignment horizontal="center" vertical="center"/>
      <protection locked="0"/>
    </xf>
    <xf numFmtId="178" fontId="4" fillId="0" borderId="18" xfId="0" applyNumberFormat="1" applyFont="1" applyBorder="1" applyAlignment="1" applyProtection="1">
      <alignment horizontal="center" vertical="center" shrinkToFit="1"/>
      <protection locked="0"/>
    </xf>
    <xf numFmtId="178" fontId="4" fillId="0" borderId="13" xfId="0" applyNumberFormat="1" applyFont="1" applyBorder="1" applyAlignment="1" applyProtection="1">
      <alignment horizontal="center" vertical="center" shrinkToFit="1"/>
      <protection locked="0"/>
    </xf>
    <xf numFmtId="178" fontId="4" fillId="0" borderId="12" xfId="0" applyNumberFormat="1" applyFont="1" applyBorder="1" applyAlignment="1" applyProtection="1">
      <alignment horizontal="center" vertical="center" shrinkToFit="1"/>
      <protection locked="0"/>
    </xf>
    <xf numFmtId="178" fontId="4" fillId="0" borderId="40" xfId="0" applyNumberFormat="1" applyFont="1" applyBorder="1" applyAlignment="1" applyProtection="1">
      <alignment horizontal="center" vertical="center" shrinkToFit="1"/>
      <protection locked="0"/>
    </xf>
    <xf numFmtId="178" fontId="4" fillId="0" borderId="44" xfId="0" applyNumberFormat="1" applyFont="1" applyBorder="1" applyAlignment="1" applyProtection="1">
      <alignment horizontal="center" vertical="center" shrinkToFit="1"/>
      <protection locked="0"/>
    </xf>
    <xf numFmtId="178" fontId="4" fillId="0" borderId="42" xfId="0" applyNumberFormat="1" applyFont="1" applyBorder="1" applyAlignment="1" applyProtection="1">
      <alignment horizontal="center" vertical="center" shrinkToFit="1"/>
      <protection locked="0"/>
    </xf>
    <xf numFmtId="14" fontId="4" fillId="0" borderId="37" xfId="0" applyNumberFormat="1" applyFont="1" applyBorder="1" applyAlignment="1">
      <alignment horizontal="center" vertical="center"/>
    </xf>
    <xf numFmtId="14" fontId="4" fillId="0" borderId="43" xfId="0" applyNumberFormat="1" applyFont="1" applyBorder="1" applyAlignment="1">
      <alignment horizontal="center" vertical="center"/>
    </xf>
    <xf numFmtId="14" fontId="4" fillId="0" borderId="18" xfId="0" applyNumberFormat="1" applyFont="1" applyBorder="1" applyAlignment="1">
      <alignment horizontal="center" vertical="center"/>
    </xf>
    <xf numFmtId="14" fontId="4" fillId="0" borderId="13" xfId="0" applyNumberFormat="1" applyFont="1" applyBorder="1" applyAlignment="1">
      <alignment horizontal="center" vertical="center"/>
    </xf>
    <xf numFmtId="14" fontId="4" fillId="0" borderId="40" xfId="0" applyNumberFormat="1" applyFont="1" applyBorder="1" applyAlignment="1">
      <alignment horizontal="center" vertical="center"/>
    </xf>
    <xf numFmtId="14" fontId="4" fillId="0" borderId="44" xfId="0" applyNumberFormat="1" applyFont="1" applyBorder="1" applyAlignment="1">
      <alignment horizontal="center" vertical="center"/>
    </xf>
    <xf numFmtId="0" fontId="9" fillId="0" borderId="96" xfId="0" applyFont="1" applyBorder="1" applyAlignment="1" applyProtection="1">
      <alignment horizontal="distributed" vertical="center" shrinkToFit="1"/>
      <protection locked="0"/>
    </xf>
    <xf numFmtId="0" fontId="9" fillId="0" borderId="97" xfId="0" applyFont="1" applyBorder="1" applyAlignment="1" applyProtection="1">
      <alignment horizontal="distributed" vertical="center" shrinkToFit="1"/>
      <protection locked="0"/>
    </xf>
    <xf numFmtId="0" fontId="9" fillId="0" borderId="98" xfId="0" applyFont="1" applyBorder="1" applyAlignment="1" applyProtection="1">
      <alignment horizontal="distributed" vertical="center" shrinkToFit="1"/>
      <protection locked="0"/>
    </xf>
    <xf numFmtId="0" fontId="7" fillId="34" borderId="40" xfId="0" applyFont="1" applyFill="1" applyBorder="1" applyAlignment="1">
      <alignment horizontal="center" vertical="center"/>
    </xf>
    <xf numFmtId="0" fontId="7" fillId="34" borderId="55"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99" xfId="0" applyFont="1" applyFill="1" applyBorder="1" applyAlignment="1">
      <alignment horizontal="center" vertical="center"/>
    </xf>
    <xf numFmtId="0" fontId="0" fillId="0" borderId="32" xfId="0" applyFill="1" applyBorder="1" applyAlignment="1">
      <alignment horizontal="center" vertical="center"/>
    </xf>
    <xf numFmtId="0" fontId="0" fillId="0" borderId="75" xfId="0" applyFill="1" applyBorder="1" applyAlignment="1">
      <alignment horizontal="center" vertical="center"/>
    </xf>
    <xf numFmtId="0" fontId="7" fillId="0" borderId="13" xfId="0" applyFont="1" applyBorder="1" applyAlignment="1">
      <alignment horizontal="center" vertical="center"/>
    </xf>
    <xf numFmtId="0" fontId="7" fillId="0" borderId="90" xfId="0" applyFont="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99" xfId="0" applyFont="1" applyBorder="1" applyAlignment="1">
      <alignment horizontal="center" vertical="center"/>
    </xf>
    <xf numFmtId="0" fontId="9" fillId="0" borderId="83" xfId="0" applyFont="1" applyBorder="1" applyAlignment="1">
      <alignment horizontal="center" vertical="center"/>
    </xf>
    <xf numFmtId="0" fontId="9" fillId="0" borderId="28" xfId="0" applyFont="1" applyBorder="1" applyAlignment="1">
      <alignment horizontal="center" vertical="center"/>
    </xf>
    <xf numFmtId="0" fontId="9" fillId="0" borderId="100" xfId="0" applyFont="1" applyBorder="1" applyAlignment="1">
      <alignment horizontal="center" vertical="center"/>
    </xf>
    <xf numFmtId="0" fontId="9" fillId="0" borderId="35" xfId="0" applyFont="1" applyBorder="1" applyAlignment="1" applyProtection="1">
      <alignment horizontal="left" vertical="center"/>
      <protection locked="0"/>
    </xf>
    <xf numFmtId="0" fontId="9" fillId="0" borderId="101"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9" fillId="0" borderId="102" xfId="0" applyFont="1" applyBorder="1" applyAlignment="1" applyProtection="1">
      <alignment horizontal="left" vertical="center"/>
      <protection locked="0"/>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0" fillId="0" borderId="90" xfId="0" applyBorder="1" applyAlignment="1">
      <alignment horizontal="center" vertical="center" wrapText="1"/>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8" fillId="33" borderId="107" xfId="0" applyFont="1" applyFill="1" applyBorder="1" applyAlignment="1">
      <alignment horizontal="center" vertical="center" wrapText="1"/>
    </xf>
    <xf numFmtId="0" fontId="8" fillId="33" borderId="108" xfId="0" applyFont="1" applyFill="1" applyBorder="1" applyAlignment="1">
      <alignment horizontal="center" vertical="center" wrapText="1"/>
    </xf>
    <xf numFmtId="0" fontId="7" fillId="34" borderId="37" xfId="0" applyFont="1" applyFill="1" applyBorder="1" applyAlignment="1">
      <alignment horizontal="center" vertical="center"/>
    </xf>
    <xf numFmtId="0" fontId="7" fillId="34" borderId="54"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90" xfId="0" applyFont="1" applyBorder="1" applyAlignment="1">
      <alignment horizontal="center" vertical="center" wrapText="1"/>
    </xf>
    <xf numFmtId="0" fontId="8" fillId="0" borderId="27" xfId="0" applyFont="1" applyBorder="1" applyAlignment="1">
      <alignment horizontal="center" vertical="center"/>
    </xf>
    <xf numFmtId="0" fontId="0" fillId="39" borderId="18" xfId="0" applyFill="1" applyBorder="1" applyAlignment="1">
      <alignment horizontal="center" vertical="center" wrapText="1"/>
    </xf>
    <xf numFmtId="0" fontId="0" fillId="39" borderId="12" xfId="0" applyFill="1" applyBorder="1" applyAlignment="1">
      <alignment horizontal="center" vertical="center" wrapText="1"/>
    </xf>
    <xf numFmtId="0" fontId="0" fillId="39" borderId="68" xfId="0" applyFill="1" applyBorder="1" applyAlignment="1">
      <alignment horizontal="center" vertical="center" wrapText="1"/>
    </xf>
    <xf numFmtId="0" fontId="0" fillId="39" borderId="0" xfId="0" applyFill="1" applyBorder="1" applyAlignment="1">
      <alignment horizontal="center" vertical="center" wrapText="1"/>
    </xf>
    <xf numFmtId="0" fontId="0" fillId="0" borderId="13"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7"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185" fontId="41" fillId="40" borderId="109" xfId="0" applyNumberFormat="1" applyFont="1" applyFill="1" applyBorder="1" applyAlignment="1" applyProtection="1">
      <alignment horizontal="center" vertical="center"/>
      <protection locked="0"/>
    </xf>
    <xf numFmtId="185" fontId="41" fillId="40" borderId="110" xfId="0" applyNumberFormat="1"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91" xfId="0" applyFont="1" applyBorder="1" applyAlignment="1">
      <alignment horizontal="center" vertical="center"/>
    </xf>
    <xf numFmtId="0" fontId="8" fillId="0" borderId="90" xfId="0" applyFont="1" applyBorder="1" applyAlignment="1">
      <alignment horizontal="center" vertical="center"/>
    </xf>
    <xf numFmtId="0" fontId="6" fillId="0" borderId="111"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0" fontId="6" fillId="0" borderId="113"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102" xfId="0" applyFont="1" applyBorder="1" applyAlignment="1" applyProtection="1">
      <alignment horizontal="center" vertical="center"/>
      <protection locked="0"/>
    </xf>
    <xf numFmtId="0" fontId="13" fillId="0" borderId="60" xfId="0" applyFont="1" applyBorder="1" applyAlignment="1">
      <alignment horizontal="center" vertical="center"/>
    </xf>
    <xf numFmtId="0" fontId="13" fillId="0" borderId="35" xfId="0" applyFont="1" applyBorder="1" applyAlignment="1">
      <alignment horizontal="center" vertical="center"/>
    </xf>
    <xf numFmtId="0" fontId="13" fillId="0" borderId="101" xfId="0" applyFont="1" applyBorder="1" applyAlignment="1">
      <alignment horizontal="center" vertical="center"/>
    </xf>
    <xf numFmtId="0" fontId="13" fillId="0" borderId="59" xfId="0" applyFont="1" applyBorder="1" applyAlignment="1">
      <alignment horizontal="center" vertical="center"/>
    </xf>
    <xf numFmtId="0" fontId="13" fillId="0" borderId="36" xfId="0" applyFont="1" applyBorder="1" applyAlignment="1">
      <alignment horizontal="center" vertical="center"/>
    </xf>
    <xf numFmtId="0" fontId="13" fillId="0" borderId="102" xfId="0" applyFont="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53" xfId="0" applyFont="1" applyFill="1" applyBorder="1" applyAlignment="1">
      <alignment horizontal="center" vertical="center"/>
    </xf>
    <xf numFmtId="0" fontId="0" fillId="0" borderId="18" xfId="0" applyBorder="1" applyAlignment="1">
      <alignment horizontal="center" vertical="center"/>
    </xf>
    <xf numFmtId="0" fontId="0" fillId="0" borderId="91" xfId="0" applyBorder="1" applyAlignment="1">
      <alignment horizontal="center" vertical="center"/>
    </xf>
    <xf numFmtId="185" fontId="41" fillId="40" borderId="114" xfId="0" applyNumberFormat="1" applyFont="1" applyFill="1" applyBorder="1" applyAlignment="1" applyProtection="1">
      <alignment horizontal="center" vertical="center"/>
      <protection locked="0"/>
    </xf>
    <xf numFmtId="185" fontId="41" fillId="40" borderId="115" xfId="0" applyNumberFormat="1" applyFont="1" applyFill="1" applyBorder="1" applyAlignment="1" applyProtection="1">
      <alignment horizontal="center" vertical="center"/>
      <protection locked="0"/>
    </xf>
    <xf numFmtId="0" fontId="0" fillId="0" borderId="28" xfId="0" applyBorder="1" applyAlignment="1">
      <alignment horizontal="left" vertical="top" wrapText="1"/>
    </xf>
    <xf numFmtId="49" fontId="9" fillId="0" borderId="64"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32" xfId="0" applyFill="1" applyBorder="1" applyAlignment="1">
      <alignment horizontal="center" vertical="center" wrapText="1"/>
    </xf>
    <xf numFmtId="0" fontId="0" fillId="0" borderId="75" xfId="0" applyFill="1" applyBorder="1" applyAlignment="1">
      <alignment horizontal="center" vertical="center" wrapText="1"/>
    </xf>
    <xf numFmtId="181" fontId="25" fillId="0" borderId="0" xfId="0" applyNumberFormat="1" applyFont="1" applyAlignment="1">
      <alignment horizontal="center" vertical="center"/>
    </xf>
    <xf numFmtId="0" fontId="9" fillId="0" borderId="60"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101"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9" fillId="0" borderId="102" xfId="0" applyFont="1" applyBorder="1" applyAlignment="1" applyProtection="1">
      <alignment horizontal="left" vertical="top" wrapText="1"/>
      <protection locked="0"/>
    </xf>
    <xf numFmtId="49" fontId="0" fillId="0" borderId="63" xfId="0" applyNumberFormat="1" applyFont="1" applyFill="1" applyBorder="1" applyAlignment="1" applyProtection="1">
      <alignment horizontal="left" vertical="center"/>
      <protection locked="0"/>
    </xf>
    <xf numFmtId="49" fontId="0" fillId="0" borderId="39" xfId="0" applyNumberFormat="1" applyFont="1" applyFill="1" applyBorder="1" applyAlignment="1" applyProtection="1">
      <alignment horizontal="left" vertical="center"/>
      <protection locked="0"/>
    </xf>
    <xf numFmtId="49" fontId="0" fillId="0" borderId="54" xfId="0" applyNumberFormat="1" applyFont="1" applyFill="1" applyBorder="1" applyAlignment="1" applyProtection="1">
      <alignment horizontal="left" vertical="center"/>
      <protection locked="0"/>
    </xf>
    <xf numFmtId="0" fontId="0" fillId="0" borderId="13"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68"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83" xfId="0" applyFill="1" applyBorder="1" applyAlignment="1">
      <alignment horizontal="center" vertical="center" wrapText="1"/>
    </xf>
    <xf numFmtId="0" fontId="0" fillId="34" borderId="28" xfId="0" applyFill="1" applyBorder="1" applyAlignment="1">
      <alignment horizontal="center" vertical="center" wrapText="1"/>
    </xf>
    <xf numFmtId="0" fontId="9" fillId="0" borderId="6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1" xfId="0" applyFont="1" applyFill="1"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29" fillId="0" borderId="42" xfId="0" applyFont="1" applyBorder="1" applyAlignment="1">
      <alignment vertical="center"/>
    </xf>
    <xf numFmtId="0" fontId="0" fillId="0" borderId="55" xfId="0" applyBorder="1" applyAlignment="1">
      <alignment vertical="center"/>
    </xf>
    <xf numFmtId="0" fontId="13" fillId="0" borderId="0" xfId="0" applyFont="1" applyBorder="1" applyAlignment="1">
      <alignment horizontal="center" vertical="center" wrapText="1"/>
    </xf>
    <xf numFmtId="0" fontId="33" fillId="0" borderId="94" xfId="0" applyFont="1" applyBorder="1" applyAlignment="1" applyProtection="1">
      <alignment horizontal="center" vertical="center"/>
      <protection locked="0"/>
    </xf>
    <xf numFmtId="0" fontId="33" fillId="0" borderId="95" xfId="0" applyFont="1" applyBorder="1" applyAlignment="1" applyProtection="1">
      <alignment horizontal="center" vertical="center"/>
      <protection locked="0"/>
    </xf>
    <xf numFmtId="0" fontId="31" fillId="0" borderId="94" xfId="0" applyFont="1" applyFill="1" applyBorder="1" applyAlignment="1">
      <alignment horizontal="center" vertical="center"/>
    </xf>
    <xf numFmtId="0" fontId="31" fillId="0" borderId="95" xfId="0" applyFont="1" applyFill="1" applyBorder="1" applyAlignment="1">
      <alignment horizontal="center" vertical="center"/>
    </xf>
    <xf numFmtId="0" fontId="31" fillId="0" borderId="53" xfId="0" applyFont="1" applyFill="1" applyBorder="1" applyAlignment="1">
      <alignment horizontal="center" vertical="center"/>
    </xf>
    <xf numFmtId="0" fontId="13" fillId="0" borderId="27" xfId="0" applyFont="1" applyBorder="1" applyAlignment="1">
      <alignment horizontal="center"/>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39" xfId="0" applyFont="1" applyBorder="1" applyAlignment="1">
      <alignment vertical="center"/>
    </xf>
    <xf numFmtId="0" fontId="29" fillId="0" borderId="54" xfId="0" applyFont="1" applyBorder="1" applyAlignment="1">
      <alignment vertical="center"/>
    </xf>
    <xf numFmtId="0" fontId="3" fillId="0" borderId="0" xfId="0" applyFont="1" applyAlignment="1">
      <alignment horizontal="left" vertical="center" wrapText="1"/>
    </xf>
    <xf numFmtId="0" fontId="33" fillId="0" borderId="94" xfId="0" applyFont="1" applyBorder="1" applyAlignment="1">
      <alignment horizontal="center" vertical="center"/>
    </xf>
    <xf numFmtId="0" fontId="33" fillId="0" borderId="53" xfId="0" applyFont="1" applyBorder="1" applyAlignment="1">
      <alignment horizontal="center" vertical="center"/>
    </xf>
    <xf numFmtId="0" fontId="30" fillId="0" borderId="35" xfId="0" applyFont="1" applyBorder="1" applyAlignment="1">
      <alignment horizontal="center" vertical="top"/>
    </xf>
    <xf numFmtId="0" fontId="3" fillId="0" borderId="0" xfId="0" applyFont="1" applyAlignment="1">
      <alignment horizontal="center" vertical="center"/>
    </xf>
    <xf numFmtId="0" fontId="13" fillId="39" borderId="18" xfId="0" applyFont="1" applyFill="1" applyBorder="1" applyAlignment="1">
      <alignment horizontal="center" vertical="center" wrapText="1"/>
    </xf>
    <xf numFmtId="0" fontId="13" fillId="39" borderId="91" xfId="0" applyFont="1" applyFill="1" applyBorder="1" applyAlignment="1">
      <alignment horizontal="center" vertical="center" wrapText="1"/>
    </xf>
    <xf numFmtId="0" fontId="13" fillId="0" borderId="32" xfId="0" applyFont="1" applyBorder="1" applyAlignment="1">
      <alignment horizontal="center" vertical="center"/>
    </xf>
    <xf numFmtId="0" fontId="32" fillId="0" borderId="120" xfId="0" applyFont="1" applyBorder="1" applyAlignment="1">
      <alignment horizontal="center" vertical="center"/>
    </xf>
    <xf numFmtId="0" fontId="32" fillId="0" borderId="121" xfId="0" applyFont="1" applyBorder="1" applyAlignment="1">
      <alignment horizontal="center" vertical="center"/>
    </xf>
    <xf numFmtId="0" fontId="32" fillId="0" borderId="87" xfId="0" applyFont="1" applyBorder="1" applyAlignment="1">
      <alignment horizontal="center" vertical="center"/>
    </xf>
    <xf numFmtId="183" fontId="14" fillId="0" borderId="45" xfId="0" applyNumberFormat="1" applyFont="1" applyBorder="1" applyAlignment="1">
      <alignment horizontal="center" vertical="center"/>
    </xf>
    <xf numFmtId="183" fontId="14" fillId="0" borderId="48" xfId="0" applyNumberFormat="1" applyFont="1" applyBorder="1" applyAlignment="1">
      <alignment horizontal="center" vertical="center"/>
    </xf>
    <xf numFmtId="178" fontId="31" fillId="0" borderId="56" xfId="0" applyNumberFormat="1" applyFont="1" applyBorder="1" applyAlignment="1" applyProtection="1">
      <alignment horizontal="center" vertical="center"/>
      <protection locked="0"/>
    </xf>
    <xf numFmtId="178" fontId="31" fillId="0" borderId="79" xfId="0" applyNumberFormat="1" applyFont="1" applyBorder="1" applyAlignment="1" applyProtection="1">
      <alignment horizontal="center" vertical="center"/>
      <protection locked="0"/>
    </xf>
    <xf numFmtId="0" fontId="9" fillId="0" borderId="63"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122" xfId="0" applyFont="1" applyBorder="1" applyAlignment="1">
      <alignment horizontal="center" vertical="center" shrinkToFit="1"/>
    </xf>
    <xf numFmtId="0" fontId="9" fillId="0" borderId="14" xfId="0" applyFont="1" applyBorder="1" applyAlignment="1">
      <alignment horizontal="center" vertical="center" shrinkToFit="1"/>
    </xf>
    <xf numFmtId="0" fontId="0" fillId="0" borderId="122" xfId="0" applyBorder="1" applyAlignment="1">
      <alignment horizontal="center" vertical="center"/>
    </xf>
    <xf numFmtId="0" fontId="0" fillId="0" borderId="14" xfId="0" applyBorder="1" applyAlignment="1">
      <alignment horizontal="center" vertical="center"/>
    </xf>
    <xf numFmtId="0" fontId="9" fillId="0" borderId="121" xfId="0" applyFont="1" applyBorder="1" applyAlignment="1">
      <alignment horizontal="center" vertical="center" shrinkToFit="1"/>
    </xf>
    <xf numFmtId="0" fontId="9" fillId="0" borderId="12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49" fontId="9" fillId="0" borderId="64"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left" vertical="center"/>
      <protection locked="0"/>
    </xf>
    <xf numFmtId="0" fontId="9" fillId="0" borderId="4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35" borderId="17" xfId="0" applyFont="1" applyFill="1" applyBorder="1" applyAlignment="1">
      <alignment horizontal="center" vertical="center"/>
    </xf>
    <xf numFmtId="0" fontId="7" fillId="35" borderId="82" xfId="0" applyFont="1" applyFill="1" applyBorder="1" applyAlignment="1">
      <alignment horizontal="center" vertical="center"/>
    </xf>
    <xf numFmtId="14" fontId="4" fillId="0" borderId="17" xfId="0" applyNumberFormat="1" applyFont="1" applyBorder="1" applyAlignment="1" applyProtection="1">
      <alignment horizontal="center" vertical="center" shrinkToFit="1"/>
      <protection locked="0"/>
    </xf>
    <xf numFmtId="14" fontId="4" fillId="0" borderId="14" xfId="0" applyNumberFormat="1" applyFont="1" applyBorder="1" applyAlignment="1" applyProtection="1">
      <alignment horizontal="center" vertical="center" shrinkToFit="1"/>
      <protection locked="0"/>
    </xf>
    <xf numFmtId="0" fontId="26" fillId="42" borderId="60" xfId="0" applyFont="1" applyFill="1" applyBorder="1" applyAlignment="1">
      <alignment horizontal="center" vertical="center" wrapText="1"/>
    </xf>
    <xf numFmtId="0" fontId="26" fillId="42" borderId="123" xfId="0" applyFont="1" applyFill="1" applyBorder="1" applyAlignment="1">
      <alignment horizontal="center" vertical="center"/>
    </xf>
    <xf numFmtId="0" fontId="26" fillId="42" borderId="52" xfId="0" applyFont="1" applyFill="1" applyBorder="1" applyAlignment="1">
      <alignment horizontal="center" vertical="center"/>
    </xf>
    <xf numFmtId="0" fontId="26" fillId="42" borderId="118" xfId="0" applyFont="1" applyFill="1" applyBorder="1" applyAlignment="1">
      <alignment horizontal="center" vertical="center"/>
    </xf>
    <xf numFmtId="0" fontId="26" fillId="42" borderId="59" xfId="0" applyFont="1" applyFill="1" applyBorder="1" applyAlignment="1">
      <alignment horizontal="center" vertical="center"/>
    </xf>
    <xf numFmtId="0" fontId="26" fillId="42" borderId="90" xfId="0" applyFont="1" applyFill="1" applyBorder="1" applyAlignment="1">
      <alignment horizontal="center" vertical="center"/>
    </xf>
    <xf numFmtId="14" fontId="4" fillId="0" borderId="40" xfId="0" applyNumberFormat="1" applyFont="1" applyBorder="1" applyAlignment="1" applyProtection="1">
      <alignment horizontal="center" vertical="center" shrinkToFit="1"/>
      <protection locked="0"/>
    </xf>
    <xf numFmtId="14" fontId="4" fillId="0" borderId="44" xfId="0" applyNumberFormat="1" applyFont="1" applyBorder="1" applyAlignment="1" applyProtection="1">
      <alignment horizontal="center" vertical="center" shrinkToFit="1"/>
      <protection locked="0"/>
    </xf>
    <xf numFmtId="0" fontId="4" fillId="0" borderId="17"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center" vertical="center" shrinkToFit="1"/>
      <protection locked="0"/>
    </xf>
    <xf numFmtId="0" fontId="4" fillId="0" borderId="40" xfId="0" applyNumberFormat="1" applyFont="1" applyBorder="1" applyAlignment="1" applyProtection="1">
      <alignment horizontal="center" vertical="center" shrinkToFit="1"/>
      <protection locked="0"/>
    </xf>
    <xf numFmtId="0" fontId="4" fillId="0" borderId="44" xfId="0" applyNumberFormat="1" applyFont="1" applyBorder="1" applyAlignment="1" applyProtection="1">
      <alignment horizontal="center" vertical="center" shrinkToFit="1"/>
      <protection locked="0"/>
    </xf>
    <xf numFmtId="0" fontId="4" fillId="0" borderId="2" xfId="0" applyNumberFormat="1" applyFont="1" applyBorder="1" applyAlignment="1" applyProtection="1">
      <alignment horizontal="center" vertical="center" shrinkToFit="1"/>
      <protection locked="0"/>
    </xf>
    <xf numFmtId="0" fontId="4" fillId="0" borderId="18" xfId="0" applyNumberFormat="1" applyFont="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shrinkToFit="1"/>
      <protection locked="0"/>
    </xf>
    <xf numFmtId="0" fontId="4" fillId="0" borderId="42" xfId="0" applyNumberFormat="1" applyFont="1" applyBorder="1" applyAlignment="1" applyProtection="1">
      <alignment horizontal="center" vertical="center" shrinkToFit="1"/>
      <protection locked="0"/>
    </xf>
    <xf numFmtId="0" fontId="4" fillId="0" borderId="70" xfId="0" applyNumberFormat="1" applyFont="1" applyBorder="1" applyAlignment="1" applyProtection="1">
      <alignment horizontal="center" vertical="center" shrinkToFit="1"/>
      <protection locked="0"/>
    </xf>
    <xf numFmtId="0" fontId="4" fillId="0" borderId="35" xfId="0" applyNumberFormat="1" applyFont="1" applyBorder="1" applyAlignment="1" applyProtection="1">
      <alignment horizontal="center" vertical="center" shrinkToFit="1"/>
      <protection locked="0"/>
    </xf>
    <xf numFmtId="0" fontId="26" fillId="0" borderId="94" xfId="0" applyFont="1" applyBorder="1" applyAlignment="1" applyProtection="1">
      <alignment horizontal="center" vertical="center"/>
      <protection locked="0"/>
    </xf>
    <xf numFmtId="0" fontId="26" fillId="0" borderId="95"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4" fillId="0" borderId="123"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14" fontId="4" fillId="0" borderId="18" xfId="0" applyNumberFormat="1" applyFont="1" applyBorder="1" applyAlignment="1" applyProtection="1">
      <alignment horizontal="center" vertical="center" shrinkToFit="1"/>
      <protection locked="0"/>
    </xf>
    <xf numFmtId="14" fontId="4" fillId="0" borderId="13" xfId="0" applyNumberFormat="1" applyFont="1" applyBorder="1" applyAlignment="1" applyProtection="1">
      <alignment horizontal="center" vertical="center" shrinkToFit="1"/>
      <protection locked="0"/>
    </xf>
    <xf numFmtId="0" fontId="9" fillId="0" borderId="30" xfId="0" applyFont="1" applyBorder="1" applyAlignment="1">
      <alignment horizontal="center" vertical="center" wrapText="1"/>
    </xf>
    <xf numFmtId="0" fontId="7" fillId="35" borderId="37" xfId="0" applyFont="1" applyFill="1" applyBorder="1" applyAlignment="1">
      <alignment horizontal="center" vertical="center"/>
    </xf>
    <xf numFmtId="0" fontId="7" fillId="35" borderId="54" xfId="0" applyFont="1" applyFill="1" applyBorder="1" applyAlignment="1">
      <alignment horizontal="center" vertical="center"/>
    </xf>
    <xf numFmtId="0" fontId="0" fillId="0" borderId="83" xfId="0" applyBorder="1" applyAlignment="1">
      <alignment horizontal="center" vertical="center"/>
    </xf>
    <xf numFmtId="0" fontId="0" fillId="0" borderId="28" xfId="0" applyBorder="1" applyAlignment="1">
      <alignment horizontal="center" vertical="center"/>
    </xf>
    <xf numFmtId="0" fontId="0" fillId="0" borderId="100" xfId="0" applyBorder="1" applyAlignment="1">
      <alignment horizontal="center" vertical="center"/>
    </xf>
    <xf numFmtId="0" fontId="7" fillId="35" borderId="18" xfId="0" applyFont="1" applyFill="1" applyBorder="1" applyAlignment="1">
      <alignment horizontal="center" vertical="center"/>
    </xf>
    <xf numFmtId="0" fontId="7" fillId="35" borderId="99" xfId="0" applyFont="1" applyFill="1" applyBorder="1" applyAlignment="1">
      <alignment horizontal="center" vertical="center"/>
    </xf>
    <xf numFmtId="0" fontId="0" fillId="0" borderId="12" xfId="0" applyBorder="1" applyAlignment="1">
      <alignment horizontal="center" vertical="center"/>
    </xf>
    <xf numFmtId="0" fontId="7" fillId="35" borderId="40" xfId="0" applyFont="1" applyFill="1" applyBorder="1" applyAlignment="1">
      <alignment horizontal="center" vertical="center"/>
    </xf>
    <xf numFmtId="0" fontId="7" fillId="35" borderId="55" xfId="0" applyFont="1" applyFill="1" applyBorder="1" applyAlignment="1">
      <alignment horizontal="center" vertical="center"/>
    </xf>
    <xf numFmtId="0" fontId="8" fillId="0" borderId="30" xfId="0" applyFont="1" applyBorder="1" applyAlignment="1">
      <alignment horizontal="center" vertic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4" fillId="0" borderId="94"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0" fillId="0" borderId="28" xfId="0" applyBorder="1" applyAlignment="1">
      <alignment horizontal="left" vertical="top"/>
    </xf>
    <xf numFmtId="0" fontId="0" fillId="0" borderId="2" xfId="0" applyBorder="1" applyAlignment="1">
      <alignment horizontal="left" vertical="top"/>
    </xf>
    <xf numFmtId="0" fontId="0" fillId="0" borderId="30" xfId="0" applyFill="1" applyBorder="1" applyAlignment="1">
      <alignment horizontal="center" vertical="center"/>
    </xf>
    <xf numFmtId="0" fontId="7" fillId="0" borderId="92"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0" fillId="39" borderId="13" xfId="0" applyFill="1" applyBorder="1" applyAlignment="1">
      <alignment horizontal="center" vertical="center" wrapText="1"/>
    </xf>
    <xf numFmtId="0" fontId="13" fillId="0" borderId="60"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101"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102" xfId="0" applyFont="1" applyBorder="1" applyAlignment="1" applyProtection="1">
      <alignment horizontal="center" vertical="center"/>
      <protection locked="0"/>
    </xf>
    <xf numFmtId="0" fontId="0" fillId="0" borderId="68" xfId="0" applyBorder="1" applyAlignment="1">
      <alignment horizontal="center" vertical="center" wrapText="1"/>
    </xf>
    <xf numFmtId="0" fontId="0" fillId="0" borderId="118" xfId="0" applyBorder="1" applyAlignment="1">
      <alignment horizontal="center" vertical="center" wrapText="1"/>
    </xf>
    <xf numFmtId="0" fontId="0" fillId="0" borderId="32" xfId="0" applyFont="1" applyBorder="1" applyAlignment="1">
      <alignment horizontal="center" vertical="center" wrapText="1"/>
    </xf>
    <xf numFmtId="0" fontId="7" fillId="0" borderId="118"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wrapText="1"/>
    </xf>
    <xf numFmtId="49" fontId="9" fillId="0" borderId="35" xfId="0" applyNumberFormat="1" applyFont="1" applyBorder="1" applyAlignment="1" applyProtection="1">
      <alignment horizontal="left" vertical="center"/>
      <protection locked="0"/>
    </xf>
    <xf numFmtId="49" fontId="9" fillId="0" borderId="36"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0" fontId="7" fillId="0" borderId="44" xfId="0" applyFont="1" applyBorder="1" applyAlignment="1">
      <alignment horizontal="center" vertical="center" shrinkToFit="1"/>
    </xf>
    <xf numFmtId="0" fontId="7" fillId="0" borderId="49" xfId="0" applyFont="1" applyBorder="1" applyAlignment="1">
      <alignment horizontal="center" vertical="center" shrinkToFit="1"/>
    </xf>
    <xf numFmtId="0" fontId="34" fillId="0" borderId="94" xfId="0" applyFont="1" applyBorder="1" applyAlignment="1" applyProtection="1">
      <alignment horizontal="center" vertical="center"/>
      <protection locked="0"/>
    </xf>
    <xf numFmtId="0" fontId="34" fillId="0" borderId="95" xfId="0" applyFont="1" applyBorder="1" applyAlignment="1" applyProtection="1">
      <alignment horizontal="center" vertical="center"/>
      <protection locked="0"/>
    </xf>
    <xf numFmtId="0" fontId="10" fillId="0" borderId="0" xfId="0" applyFont="1" applyBorder="1" applyAlignment="1">
      <alignment horizontal="center" vertical="top"/>
    </xf>
    <xf numFmtId="0" fontId="0" fillId="0" borderId="0" xfId="0"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shrinkToFit="1"/>
      <protection/>
    </xf>
    <xf numFmtId="0" fontId="13"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shrinkToFit="1"/>
      <protection/>
    </xf>
    <xf numFmtId="0" fontId="7" fillId="36" borderId="40" xfId="0" applyFont="1" applyFill="1" applyBorder="1" applyAlignment="1">
      <alignment horizontal="center" vertical="center"/>
    </xf>
    <xf numFmtId="0" fontId="7" fillId="36" borderId="55" xfId="0" applyFont="1" applyFill="1" applyBorder="1" applyAlignment="1">
      <alignment horizontal="center" vertical="center"/>
    </xf>
    <xf numFmtId="0" fontId="9" fillId="0" borderId="35" xfId="0" applyFont="1" applyBorder="1" applyAlignment="1">
      <alignment horizontal="center" vertical="center"/>
    </xf>
    <xf numFmtId="0" fontId="7" fillId="36" borderId="17" xfId="0" applyFont="1" applyFill="1" applyBorder="1" applyAlignment="1">
      <alignment horizontal="center" vertical="center"/>
    </xf>
    <xf numFmtId="0" fontId="7" fillId="36" borderId="82" xfId="0" applyFont="1" applyFill="1" applyBorder="1" applyAlignment="1">
      <alignment horizontal="center" vertical="center"/>
    </xf>
    <xf numFmtId="14" fontId="4" fillId="0" borderId="124" xfId="0" applyNumberFormat="1" applyFont="1" applyBorder="1" applyAlignment="1" applyProtection="1">
      <alignment horizontal="center" vertical="center" shrinkToFit="1"/>
      <protection locked="0"/>
    </xf>
    <xf numFmtId="14" fontId="4" fillId="0" borderId="125" xfId="0" applyNumberFormat="1" applyFont="1" applyBorder="1" applyAlignment="1" applyProtection="1">
      <alignment horizontal="center" vertical="center" shrinkToFit="1"/>
      <protection locked="0"/>
    </xf>
    <xf numFmtId="14" fontId="4" fillId="0" borderId="126" xfId="0" applyNumberFormat="1" applyFont="1" applyBorder="1" applyAlignment="1" applyProtection="1">
      <alignment horizontal="center" vertical="center" shrinkToFit="1"/>
      <protection locked="0"/>
    </xf>
    <xf numFmtId="14" fontId="4" fillId="0" borderId="127" xfId="0" applyNumberFormat="1" applyFont="1" applyBorder="1" applyAlignment="1" applyProtection="1">
      <alignment horizontal="center" vertical="center" shrinkToFit="1"/>
      <protection locked="0"/>
    </xf>
    <xf numFmtId="0" fontId="4" fillId="0" borderId="126" xfId="0" applyNumberFormat="1" applyFont="1" applyBorder="1" applyAlignment="1" applyProtection="1">
      <alignment horizontal="center" vertical="center" shrinkToFit="1"/>
      <protection locked="0"/>
    </xf>
    <xf numFmtId="0" fontId="4" fillId="0" borderId="127" xfId="0" applyNumberFormat="1" applyFont="1" applyBorder="1" applyAlignment="1" applyProtection="1">
      <alignment horizontal="center" vertical="center" shrinkToFit="1"/>
      <protection locked="0"/>
    </xf>
    <xf numFmtId="0" fontId="4" fillId="0" borderId="61" xfId="0" applyNumberFormat="1" applyFont="1" applyBorder="1" applyAlignment="1" applyProtection="1">
      <alignment horizontal="center" vertical="center" shrinkToFit="1"/>
      <protection locked="0"/>
    </xf>
    <xf numFmtId="0" fontId="7" fillId="36" borderId="37" xfId="0" applyFont="1" applyFill="1" applyBorder="1" applyAlignment="1">
      <alignment horizontal="center" vertical="center"/>
    </xf>
    <xf numFmtId="0" fontId="7" fillId="36" borderId="54" xfId="0" applyFont="1" applyFill="1" applyBorder="1" applyAlignment="1">
      <alignment horizontal="center" vertical="center"/>
    </xf>
    <xf numFmtId="0" fontId="9" fillId="0" borderId="32"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18"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8" fillId="0" borderId="91" xfId="0" applyFont="1" applyBorder="1" applyAlignment="1" applyProtection="1">
      <alignment horizontal="center" vertical="center"/>
      <protection/>
    </xf>
    <xf numFmtId="0" fontId="8" fillId="0" borderId="90" xfId="0" applyFont="1" applyBorder="1" applyAlignment="1" applyProtection="1">
      <alignment horizontal="center" vertical="center"/>
      <protection/>
    </xf>
    <xf numFmtId="0" fontId="9" fillId="0" borderId="91" xfId="0" applyFont="1" applyBorder="1" applyAlignment="1" applyProtection="1">
      <alignment horizontal="center" vertical="center" shrinkToFit="1"/>
      <protection/>
    </xf>
    <xf numFmtId="0" fontId="9" fillId="0" borderId="90" xfId="0" applyFont="1" applyBorder="1" applyAlignment="1" applyProtection="1">
      <alignment horizontal="center" vertical="center" shrinkToFit="1"/>
      <protection/>
    </xf>
    <xf numFmtId="0" fontId="0" fillId="0" borderId="18" xfId="0" applyBorder="1" applyAlignment="1" applyProtection="1">
      <alignment horizontal="center" vertical="center"/>
      <protection/>
    </xf>
    <xf numFmtId="0" fontId="0" fillId="0" borderId="68" xfId="0"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18" xfId="0" applyFont="1" applyBorder="1" applyAlignment="1" applyProtection="1">
      <alignment horizontal="center" vertical="center"/>
      <protection/>
    </xf>
    <xf numFmtId="0" fontId="0" fillId="0" borderId="18"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18"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8" fillId="0" borderId="32"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5" fontId="41"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28" xfId="0" applyBorder="1" applyAlignment="1" applyProtection="1">
      <alignment horizontal="left" vertical="top" wrapText="1"/>
      <protection/>
    </xf>
    <xf numFmtId="0" fontId="0" fillId="0" borderId="28" xfId="0" applyBorder="1" applyAlignment="1" applyProtection="1">
      <alignment horizontal="left" vertical="top"/>
      <protection/>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xf>
    <xf numFmtId="0" fontId="0" fillId="0" borderId="116" xfId="0" applyBorder="1" applyAlignment="1" applyProtection="1">
      <alignment horizontal="center" vertical="center"/>
      <protection/>
    </xf>
    <xf numFmtId="0" fontId="0" fillId="0" borderId="128" xfId="0" applyBorder="1" applyAlignment="1" applyProtection="1">
      <alignment horizontal="center" vertical="center"/>
      <protection/>
    </xf>
    <xf numFmtId="0" fontId="0" fillId="0" borderId="32"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32"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178" fontId="0" fillId="0" borderId="0" xfId="0" applyNumberFormat="1" applyFill="1" applyBorder="1" applyAlignment="1" applyProtection="1">
      <alignment horizontal="center" vertical="center"/>
      <protection/>
    </xf>
    <xf numFmtId="0" fontId="10" fillId="0" borderId="0" xfId="0" applyFont="1" applyBorder="1" applyAlignment="1" applyProtection="1">
      <alignment horizontal="center" vertical="top"/>
      <protection/>
    </xf>
    <xf numFmtId="181" fontId="25" fillId="0" borderId="0" xfId="0" applyNumberFormat="1" applyFont="1" applyAlignment="1" applyProtection="1">
      <alignment horizontal="center" vertical="center"/>
      <protection/>
    </xf>
    <xf numFmtId="0" fontId="5" fillId="0" borderId="0"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protection/>
    </xf>
    <xf numFmtId="0" fontId="32" fillId="0" borderId="120" xfId="0" applyFont="1" applyBorder="1" applyAlignment="1" applyProtection="1">
      <alignment horizontal="center" vertical="center"/>
      <protection locked="0"/>
    </xf>
    <xf numFmtId="0" fontId="32" fillId="0" borderId="121" xfId="0" applyFont="1" applyBorder="1" applyAlignment="1" applyProtection="1">
      <alignment horizontal="center" vertical="center"/>
      <protection locked="0"/>
    </xf>
    <xf numFmtId="0" fontId="32" fillId="0" borderId="87" xfId="0" applyFont="1" applyBorder="1" applyAlignment="1" applyProtection="1">
      <alignment horizontal="center" vertical="center"/>
      <protection locked="0"/>
    </xf>
    <xf numFmtId="183" fontId="14" fillId="0" borderId="45" xfId="0" applyNumberFormat="1" applyFont="1" applyBorder="1" applyAlignment="1" applyProtection="1">
      <alignment horizontal="center" vertical="center"/>
      <protection locked="0"/>
    </xf>
    <xf numFmtId="183" fontId="14" fillId="0" borderId="48" xfId="0" applyNumberFormat="1" applyFont="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0" fontId="31" fillId="0" borderId="53" xfId="0" applyFont="1" applyFill="1" applyBorder="1" applyAlignment="1" applyProtection="1">
      <alignment horizontal="center" vertical="center"/>
      <protection locked="0"/>
    </xf>
    <xf numFmtId="0" fontId="33" fillId="0" borderId="53" xfId="0" applyFont="1" applyBorder="1" applyAlignment="1" applyProtection="1">
      <alignment horizontal="center" vertical="center"/>
      <protection locked="0"/>
    </xf>
    <xf numFmtId="0" fontId="35" fillId="0" borderId="0" xfId="0" applyFont="1" applyAlignment="1">
      <alignment horizontal="center" vertical="center"/>
    </xf>
    <xf numFmtId="0" fontId="5" fillId="0" borderId="28" xfId="0" applyFont="1" applyBorder="1" applyAlignment="1">
      <alignment horizontal="center"/>
    </xf>
    <xf numFmtId="0" fontId="88" fillId="37" borderId="32" xfId="0" applyFont="1" applyFill="1" applyBorder="1" applyAlignment="1">
      <alignment horizontal="center" vertical="center" shrinkToFit="1"/>
    </xf>
    <xf numFmtId="0" fontId="88" fillId="37" borderId="30" xfId="0" applyFont="1" applyFill="1" applyBorder="1" applyAlignment="1">
      <alignment horizontal="center" vertical="center" shrinkToFit="1"/>
    </xf>
    <xf numFmtId="0" fontId="87" fillId="37" borderId="27" xfId="0" applyFont="1" applyFill="1" applyBorder="1" applyAlignment="1">
      <alignment horizontal="center" vertical="center" shrinkToFit="1"/>
    </xf>
    <xf numFmtId="0" fontId="4" fillId="37" borderId="32" xfId="0" applyFont="1" applyFill="1" applyBorder="1" applyAlignment="1">
      <alignment horizontal="center" vertical="center" shrinkToFit="1"/>
    </xf>
    <xf numFmtId="0" fontId="4" fillId="37" borderId="30" xfId="0" applyFont="1" applyFill="1" applyBorder="1" applyAlignment="1">
      <alignment horizontal="center" vertical="center" shrinkToFit="1"/>
    </xf>
    <xf numFmtId="0" fontId="4" fillId="37" borderId="27" xfId="0" applyFont="1" applyFill="1" applyBorder="1" applyAlignment="1">
      <alignment horizontal="center" vertical="center" shrinkToFit="1"/>
    </xf>
    <xf numFmtId="0" fontId="11" fillId="37" borderId="129" xfId="63" applyFont="1" applyFill="1" applyBorder="1" applyAlignment="1">
      <alignment horizontal="left" vertical="center" wrapText="1" shrinkToFit="1"/>
      <protection/>
    </xf>
    <xf numFmtId="0" fontId="11" fillId="37" borderId="130" xfId="63" applyFont="1" applyFill="1" applyBorder="1" applyAlignment="1">
      <alignment horizontal="left" vertical="center" wrapText="1" shrinkToFit="1"/>
      <protection/>
    </xf>
    <xf numFmtId="0" fontId="11" fillId="37" borderId="68" xfId="63" applyFont="1" applyFill="1" applyBorder="1" applyAlignment="1">
      <alignment horizontal="center" vertical="center" shrinkToFit="1"/>
      <protection/>
    </xf>
    <xf numFmtId="0" fontId="11" fillId="37" borderId="0" xfId="63" applyFont="1" applyFill="1" applyBorder="1" applyAlignment="1">
      <alignment horizontal="center" vertical="center" shrinkToFit="1"/>
      <protection/>
    </xf>
    <xf numFmtId="0" fontId="11" fillId="37" borderId="118" xfId="63" applyFont="1" applyFill="1" applyBorder="1" applyAlignment="1">
      <alignment horizontal="center" vertical="center" shrinkToFit="1"/>
      <protection/>
    </xf>
    <xf numFmtId="0" fontId="0" fillId="37" borderId="83"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119" xfId="0" applyFont="1" applyFill="1" applyBorder="1" applyAlignment="1">
      <alignment horizontal="center" vertical="center" shrinkToFit="1"/>
    </xf>
    <xf numFmtId="0" fontId="4" fillId="37" borderId="18" xfId="0" applyFont="1" applyFill="1" applyBorder="1" applyAlignment="1">
      <alignment horizontal="center" vertical="center" shrinkToFit="1"/>
    </xf>
    <xf numFmtId="0" fontId="4" fillId="37" borderId="12" xfId="0" applyFont="1" applyFill="1" applyBorder="1" applyAlignment="1">
      <alignment horizontal="center" vertical="center" shrinkToFit="1"/>
    </xf>
    <xf numFmtId="0" fontId="4" fillId="37" borderId="13" xfId="0" applyFont="1" applyFill="1" applyBorder="1" applyAlignment="1">
      <alignment horizontal="center" vertical="center" shrinkToFit="1"/>
    </xf>
    <xf numFmtId="0" fontId="4" fillId="37" borderId="68" xfId="0" applyFont="1" applyFill="1" applyBorder="1" applyAlignment="1">
      <alignment horizontal="center" vertical="center" shrinkToFit="1"/>
    </xf>
    <xf numFmtId="0" fontId="4" fillId="37" borderId="0" xfId="0" applyFont="1" applyFill="1" applyBorder="1" applyAlignment="1">
      <alignment horizontal="center" vertical="center" shrinkToFit="1"/>
    </xf>
    <xf numFmtId="0" fontId="4" fillId="37" borderId="118" xfId="0" applyFont="1" applyFill="1" applyBorder="1" applyAlignment="1">
      <alignment horizontal="center" vertical="center" shrinkToFit="1"/>
    </xf>
    <xf numFmtId="0" fontId="4" fillId="37" borderId="83" xfId="0" applyFont="1" applyFill="1" applyBorder="1" applyAlignment="1">
      <alignment horizontal="center" vertical="center" shrinkToFit="1"/>
    </xf>
    <xf numFmtId="0" fontId="4" fillId="37" borderId="28" xfId="0" applyFont="1" applyFill="1" applyBorder="1" applyAlignment="1">
      <alignment horizontal="center" vertical="center" shrinkToFit="1"/>
    </xf>
    <xf numFmtId="0" fontId="4" fillId="37" borderId="119" xfId="0" applyFont="1" applyFill="1" applyBorder="1" applyAlignment="1">
      <alignment horizontal="center" vertical="center" shrinkToFit="1"/>
    </xf>
    <xf numFmtId="0" fontId="11" fillId="0" borderId="18" xfId="0" applyFont="1" applyBorder="1" applyAlignment="1">
      <alignment vertical="top" wrapText="1"/>
    </xf>
    <xf numFmtId="0" fontId="90" fillId="0" borderId="12" xfId="0" applyFont="1" applyBorder="1" applyAlignment="1">
      <alignment vertical="top" wrapText="1"/>
    </xf>
    <xf numFmtId="0" fontId="90" fillId="0" borderId="13" xfId="0" applyFont="1" applyBorder="1" applyAlignment="1">
      <alignment vertical="top" wrapText="1"/>
    </xf>
    <xf numFmtId="0" fontId="90" fillId="0" borderId="68" xfId="0" applyFont="1" applyBorder="1" applyAlignment="1">
      <alignment vertical="top" wrapText="1"/>
    </xf>
    <xf numFmtId="0" fontId="90" fillId="0" borderId="0" xfId="0" applyFont="1" applyBorder="1" applyAlignment="1">
      <alignment vertical="top" wrapText="1"/>
    </xf>
    <xf numFmtId="0" fontId="90" fillId="0" borderId="118" xfId="0" applyFont="1" applyBorder="1" applyAlignment="1">
      <alignment vertical="top" wrapText="1"/>
    </xf>
    <xf numFmtId="0" fontId="90" fillId="0" borderId="83" xfId="0" applyFont="1" applyBorder="1" applyAlignment="1">
      <alignment vertical="top" wrapText="1"/>
    </xf>
    <xf numFmtId="0" fontId="90" fillId="0" borderId="28" xfId="0" applyFont="1" applyBorder="1" applyAlignment="1">
      <alignment vertical="top" wrapText="1"/>
    </xf>
    <xf numFmtId="0" fontId="90" fillId="0" borderId="119" xfId="0" applyFont="1" applyBorder="1" applyAlignment="1">
      <alignment vertical="top" wrapText="1"/>
    </xf>
    <xf numFmtId="0" fontId="4" fillId="37" borderId="18" xfId="63" applyFont="1" applyFill="1" applyBorder="1" applyAlignment="1">
      <alignment horizontal="center" vertical="center" shrinkToFit="1"/>
      <protection/>
    </xf>
    <xf numFmtId="0" fontId="4" fillId="37" borderId="12" xfId="63" applyFont="1" applyFill="1" applyBorder="1" applyAlignment="1">
      <alignment horizontal="center" vertical="center" shrinkToFit="1"/>
      <protection/>
    </xf>
    <xf numFmtId="0" fontId="4" fillId="37" borderId="58" xfId="63" applyFont="1" applyFill="1" applyBorder="1" applyAlignment="1">
      <alignment horizontal="center" vertical="center" shrinkToFit="1"/>
      <protection/>
    </xf>
    <xf numFmtId="0" fontId="4" fillId="37" borderId="68" xfId="63" applyFont="1" applyFill="1" applyBorder="1" applyAlignment="1">
      <alignment horizontal="center" vertical="center" shrinkToFit="1"/>
      <protection/>
    </xf>
    <xf numFmtId="0" fontId="4" fillId="37" borderId="0" xfId="63" applyFont="1" applyFill="1" applyBorder="1" applyAlignment="1">
      <alignment horizontal="center" vertical="center" shrinkToFit="1"/>
      <protection/>
    </xf>
    <xf numFmtId="0" fontId="4" fillId="37" borderId="131" xfId="63" applyFont="1" applyFill="1" applyBorder="1" applyAlignment="1">
      <alignment horizontal="center" vertical="center" shrinkToFit="1"/>
      <protection/>
    </xf>
    <xf numFmtId="0" fontId="4" fillId="37" borderId="83" xfId="63" applyFont="1" applyFill="1" applyBorder="1" applyAlignment="1">
      <alignment horizontal="center" vertical="center" shrinkToFit="1"/>
      <protection/>
    </xf>
    <xf numFmtId="0" fontId="4" fillId="37" borderId="28" xfId="63" applyFont="1" applyFill="1" applyBorder="1" applyAlignment="1">
      <alignment horizontal="center" vertical="center" shrinkToFit="1"/>
      <protection/>
    </xf>
    <xf numFmtId="0" fontId="4" fillId="37" borderId="132" xfId="63" applyFont="1" applyFill="1" applyBorder="1" applyAlignment="1">
      <alignment horizontal="center" vertical="center" shrinkToFit="1"/>
      <protection/>
    </xf>
    <xf numFmtId="0" fontId="4" fillId="37" borderId="16" xfId="63" applyFont="1" applyFill="1" applyBorder="1" applyAlignment="1">
      <alignment horizontal="center" vertical="center" wrapText="1" shrinkToFit="1"/>
      <protection/>
    </xf>
    <xf numFmtId="0" fontId="4" fillId="37" borderId="129" xfId="63" applyFont="1" applyFill="1" applyBorder="1" applyAlignment="1">
      <alignment horizontal="center" vertical="center" wrapText="1" shrinkToFit="1"/>
      <protection/>
    </xf>
    <xf numFmtId="0" fontId="4" fillId="37" borderId="133" xfId="63" applyFont="1" applyFill="1" applyBorder="1" applyAlignment="1">
      <alignment horizontal="center" vertical="center" shrinkToFit="1"/>
      <protection/>
    </xf>
    <xf numFmtId="0" fontId="4" fillId="37" borderId="134" xfId="63" applyFont="1" applyFill="1" applyBorder="1" applyAlignment="1">
      <alignment horizontal="center" vertical="center" shrinkToFit="1"/>
      <protection/>
    </xf>
    <xf numFmtId="0" fontId="4" fillId="37" borderId="135" xfId="63" applyFont="1" applyFill="1" applyBorder="1" applyAlignment="1">
      <alignment horizontal="center" vertical="center" shrinkToFit="1"/>
      <protection/>
    </xf>
    <xf numFmtId="0" fontId="11" fillId="37" borderId="136" xfId="63" applyFont="1" applyFill="1" applyBorder="1" applyAlignment="1">
      <alignment horizontal="center" vertical="center" shrinkToFit="1"/>
      <protection/>
    </xf>
    <xf numFmtId="0" fontId="11" fillId="37" borderId="137" xfId="63" applyFont="1" applyFill="1" applyBorder="1" applyAlignment="1">
      <alignment horizontal="center" vertical="center" shrinkToFit="1"/>
      <protection/>
    </xf>
    <xf numFmtId="0" fontId="11" fillId="37" borderId="138" xfId="63" applyFont="1" applyFill="1" applyBorder="1" applyAlignment="1">
      <alignment horizontal="center" vertical="center" shrinkToFit="1"/>
      <protection/>
    </xf>
    <xf numFmtId="0" fontId="4" fillId="37" borderId="32" xfId="0" applyFont="1" applyFill="1" applyBorder="1" applyAlignment="1">
      <alignment horizontal="center" vertical="center" wrapText="1" shrinkToFit="1"/>
    </xf>
    <xf numFmtId="0" fontId="4" fillId="37" borderId="31" xfId="0" applyFont="1" applyFill="1" applyBorder="1" applyAlignment="1">
      <alignment horizontal="center" vertical="center" shrinkToFit="1"/>
    </xf>
    <xf numFmtId="0" fontId="18" fillId="43" borderId="69" xfId="0" applyFont="1" applyFill="1" applyBorder="1" applyAlignment="1">
      <alignment horizontal="center" vertical="center" textRotation="255"/>
    </xf>
    <xf numFmtId="0" fontId="18" fillId="44" borderId="69" xfId="0" applyFont="1" applyFill="1" applyBorder="1" applyAlignment="1">
      <alignment horizontal="center" vertical="center" textRotation="255"/>
    </xf>
    <xf numFmtId="0" fontId="18" fillId="45" borderId="139" xfId="0" applyFont="1" applyFill="1" applyBorder="1" applyAlignment="1">
      <alignment horizontal="center" vertical="center" textRotation="255"/>
    </xf>
    <xf numFmtId="0" fontId="18" fillId="45" borderId="140" xfId="0" applyFont="1" applyFill="1" applyBorder="1" applyAlignment="1">
      <alignment horizontal="center" vertical="center" textRotation="255"/>
    </xf>
    <xf numFmtId="0" fontId="18" fillId="45" borderId="141" xfId="0" applyFont="1" applyFill="1" applyBorder="1" applyAlignment="1">
      <alignment horizontal="center" vertical="center" textRotation="255"/>
    </xf>
    <xf numFmtId="0" fontId="18" fillId="46" borderId="69" xfId="0" applyFont="1" applyFill="1" applyBorder="1" applyAlignment="1">
      <alignment horizontal="center" vertical="center" textRotation="255"/>
    </xf>
    <xf numFmtId="0" fontId="18" fillId="47" borderId="69" xfId="0" applyFont="1" applyFill="1" applyBorder="1" applyAlignment="1">
      <alignment horizontal="center" vertical="center" textRotation="255"/>
    </xf>
    <xf numFmtId="0" fontId="18" fillId="0" borderId="142" xfId="0" applyFont="1" applyBorder="1" applyAlignment="1">
      <alignment horizontal="center" vertical="center" textRotation="255"/>
    </xf>
    <xf numFmtId="0" fontId="18" fillId="38" borderId="69" xfId="0" applyFont="1" applyFill="1" applyBorder="1" applyAlignment="1">
      <alignment horizontal="center" vertical="center" textRotation="255"/>
    </xf>
    <xf numFmtId="0" fontId="18" fillId="48" borderId="69" xfId="0" applyFont="1" applyFill="1" applyBorder="1" applyAlignment="1">
      <alignment horizontal="center" vertical="center" textRotation="255"/>
    </xf>
    <xf numFmtId="0" fontId="18" fillId="45" borderId="69" xfId="0" applyFont="1" applyFill="1" applyBorder="1" applyAlignment="1">
      <alignment horizontal="center" vertical="center" textRotation="255"/>
    </xf>
    <xf numFmtId="0" fontId="18" fillId="38" borderId="139" xfId="0" applyFont="1" applyFill="1" applyBorder="1" applyAlignment="1">
      <alignment horizontal="center" vertical="center" textRotation="255"/>
    </xf>
    <xf numFmtId="0" fontId="18" fillId="38" borderId="140" xfId="0" applyFont="1" applyFill="1" applyBorder="1" applyAlignment="1">
      <alignment horizontal="center" vertical="center" textRotation="255"/>
    </xf>
    <xf numFmtId="0" fontId="18" fillId="38" borderId="141" xfId="0" applyFont="1" applyFill="1" applyBorder="1" applyAlignment="1">
      <alignment horizontal="center" vertical="center" textRotation="255"/>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14ﾏｽﾀｰｽﾞ登録書" xfId="63"/>
    <cellStyle name="Followed Hyperlink" xfId="64"/>
    <cellStyle name="未定義" xfId="65"/>
    <cellStyle name="良い" xfId="66"/>
  </cellStyles>
  <dxfs count="4">
    <dxf>
      <font>
        <color theme="0"/>
      </font>
      <fill>
        <patternFill>
          <bgColor rgb="FFFF00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xdr:row>
      <xdr:rowOff>9525</xdr:rowOff>
    </xdr:from>
    <xdr:to>
      <xdr:col>15</xdr:col>
      <xdr:colOff>19050</xdr:colOff>
      <xdr:row>2</xdr:row>
      <xdr:rowOff>238125</xdr:rowOff>
    </xdr:to>
    <xdr:sp>
      <xdr:nvSpPr>
        <xdr:cNvPr id="1" name="テキスト ボックス 2"/>
        <xdr:cNvSpPr txBox="1">
          <a:spLocks noChangeArrowheads="1"/>
        </xdr:cNvSpPr>
      </xdr:nvSpPr>
      <xdr:spPr>
        <a:xfrm>
          <a:off x="295275" y="390525"/>
          <a:ext cx="5000625" cy="371475"/>
        </a:xfrm>
        <a:prstGeom prst="rect">
          <a:avLst/>
        </a:prstGeom>
        <a:solidFill>
          <a:srgbClr val="FFFFFF"/>
        </a:solidFill>
        <a:ln w="38100" cmpd="dbl">
          <a:solidFill>
            <a:srgbClr val="BCBCBC"/>
          </a:solidFill>
          <a:headEnd type="none"/>
          <a:tailEnd type="none"/>
        </a:ln>
      </xdr:spPr>
      <xdr:txBody>
        <a:bodyPr vertOverflow="clip" wrap="square"/>
        <a:p>
          <a:pPr algn="l">
            <a:defRPr/>
          </a:pPr>
          <a:r>
            <a:rPr lang="en-US" cap="none" sz="1800" b="0" i="0" u="none" baseline="0">
              <a:solidFill>
                <a:srgbClr val="000000"/>
              </a:solidFill>
              <a:latin typeface="HGP創英角ｺﾞｼｯｸUB"/>
              <a:ea typeface="HGP創英角ｺﾞｼｯｸUB"/>
              <a:cs typeface="HGP創英角ｺﾞｼｯｸUB"/>
            </a:rPr>
            <a:t>記入例：太枠線内を記入のこと（</a:t>
          </a:r>
          <a:r>
            <a:rPr lang="en-US" cap="none" sz="1800" b="0" i="0" u="none" baseline="0">
              <a:solidFill>
                <a:srgbClr val="FF0000"/>
              </a:solidFill>
              <a:latin typeface="HGP創英角ｺﾞｼｯｸUB"/>
              <a:ea typeface="HGP創英角ｺﾞｼｯｸUB"/>
              <a:cs typeface="HGP創英角ｺﾞｼｯｸUB"/>
            </a:rPr>
            <a:t>申込書は男女別</a:t>
          </a:r>
          <a:r>
            <a:rPr lang="en-US" cap="none" sz="1800" b="0" i="0" u="none" baseline="0">
              <a:solidFill>
                <a:srgbClr val="000000"/>
              </a:solidFill>
              <a:latin typeface="HGP創英角ｺﾞｼｯｸUB"/>
              <a:ea typeface="HGP創英角ｺﾞｼｯｸUB"/>
              <a:cs typeface="HGP創英角ｺﾞｼｯｸUB"/>
            </a:rPr>
            <a:t>）</a:t>
          </a:r>
          <a:r>
            <a:rPr lang="en-US" cap="none" sz="1800" b="0" i="0" u="none" baseline="0">
              <a:solidFill>
                <a:srgbClr val="000000"/>
              </a:solidFill>
              <a:latin typeface="HGP創英角ｺﾞｼｯｸUB"/>
              <a:ea typeface="HGP創英角ｺﾞｼｯｸUB"/>
              <a:cs typeface="HGP創英角ｺﾞｼｯｸUB"/>
            </a:rPr>
            <a:t>
</a:t>
          </a:r>
          <a:r>
            <a:rPr lang="en-US" cap="none" sz="1800" b="0" i="0" u="none" baseline="0">
              <a:solidFill>
                <a:srgbClr val="000000"/>
              </a:solidFill>
              <a:latin typeface="HGP創英角ｺﾞｼｯｸUB"/>
              <a:ea typeface="HGP創英角ｺﾞｼｯｸUB"/>
              <a:cs typeface="HGP創英角ｺﾞｼｯｸUB"/>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xdr:row>
      <xdr:rowOff>142875</xdr:rowOff>
    </xdr:from>
    <xdr:to>
      <xdr:col>6</xdr:col>
      <xdr:colOff>276225</xdr:colOff>
      <xdr:row>6</xdr:row>
      <xdr:rowOff>228600</xdr:rowOff>
    </xdr:to>
    <xdr:sp>
      <xdr:nvSpPr>
        <xdr:cNvPr id="1" name="テキスト ボックス 7"/>
        <xdr:cNvSpPr txBox="1">
          <a:spLocks noChangeArrowheads="1"/>
        </xdr:cNvSpPr>
      </xdr:nvSpPr>
      <xdr:spPr>
        <a:xfrm>
          <a:off x="171450" y="1809750"/>
          <a:ext cx="4286250" cy="381000"/>
        </a:xfrm>
        <a:prstGeom prst="rect">
          <a:avLst/>
        </a:prstGeom>
        <a:solidFill>
          <a:srgbClr val="FFFFFF"/>
        </a:solidFill>
        <a:ln w="38100" cmpd="dbl">
          <a:solidFill>
            <a:srgbClr val="BCBCBC"/>
          </a:solidFill>
          <a:headEnd type="none"/>
          <a:tailEnd type="none"/>
        </a:ln>
      </xdr:spPr>
      <xdr:txBody>
        <a:bodyPr vertOverflow="clip" wrap="square"/>
        <a:p>
          <a:pPr algn="l">
            <a:defRPr/>
          </a:pPr>
          <a:r>
            <a:rPr lang="en-US" cap="none" sz="1800" b="0" i="0" u="none" baseline="0">
              <a:solidFill>
                <a:srgbClr val="000000"/>
              </a:solidFill>
            </a:rPr>
            <a:t>記入例：太枠線内を記入のこと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0</xdr:row>
      <xdr:rowOff>123825</xdr:rowOff>
    </xdr:from>
    <xdr:ext cx="1571625" cy="390525"/>
    <xdr:sp>
      <xdr:nvSpPr>
        <xdr:cNvPr id="1" name="テキスト ボックス 7"/>
        <xdr:cNvSpPr txBox="1">
          <a:spLocks noChangeArrowheads="1"/>
        </xdr:cNvSpPr>
      </xdr:nvSpPr>
      <xdr:spPr>
        <a:xfrm>
          <a:off x="295275" y="123825"/>
          <a:ext cx="1571625" cy="390525"/>
        </a:xfrm>
        <a:prstGeom prst="rect">
          <a:avLst/>
        </a:prstGeom>
        <a:solidFill>
          <a:srgbClr val="FFFF00"/>
        </a:solidFill>
        <a:ln w="19050" cmpd="sng">
          <a:solidFill>
            <a:srgbClr val="000000"/>
          </a:solidFill>
          <a:headEnd type="none"/>
          <a:tailEnd type="none"/>
        </a:ln>
      </xdr:spPr>
      <xdr:txBody>
        <a:bodyPr vertOverflow="clip" wrap="square">
          <a:spAutoFit/>
        </a:bodyPr>
        <a:p>
          <a:pPr algn="l">
            <a:defRPr/>
          </a:pPr>
          <a:r>
            <a:rPr lang="en-US" cap="none" sz="1800" b="1" i="0" u="none" baseline="0">
              <a:solidFill>
                <a:srgbClr val="000000"/>
              </a:solidFill>
              <a:latin typeface="Calibri"/>
              <a:ea typeface="Calibri"/>
              <a:cs typeface="Calibri"/>
            </a:rPr>
            <a:t>※</a:t>
          </a:r>
          <a:r>
            <a:rPr lang="en-US" cap="none" sz="1800" b="1" i="0" u="none" baseline="0">
              <a:solidFill>
                <a:srgbClr val="000000"/>
              </a:solidFill>
              <a:latin typeface="ＭＳ Ｐゴシック"/>
              <a:ea typeface="ＭＳ Ｐゴシック"/>
              <a:cs typeface="ＭＳ Ｐゴシック"/>
            </a:rPr>
            <a:t>個人競技用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94">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J85"/>
  <sheetViews>
    <sheetView tabSelected="1" view="pageBreakPreview" zoomScaleSheetLayoutView="100" zoomScalePageLayoutView="0" workbookViewId="0" topLeftCell="B1">
      <selection activeCell="W3" sqref="W3:Y3"/>
    </sheetView>
  </sheetViews>
  <sheetFormatPr defaultColWidth="9.00390625" defaultRowHeight="13.5"/>
  <cols>
    <col min="1" max="1" width="0" style="3" hidden="1" customWidth="1"/>
    <col min="2" max="2" width="8.625" style="3" customWidth="1"/>
    <col min="3" max="3" width="3.75390625" style="13" bestFit="1" customWidth="1"/>
    <col min="4" max="4" width="6.25390625" style="13" customWidth="1"/>
    <col min="5" max="5" width="3.75390625" style="13" customWidth="1"/>
    <col min="6" max="6" width="6.375" style="13" customWidth="1"/>
    <col min="7" max="7" width="3.75390625" style="13" customWidth="1"/>
    <col min="8" max="8" width="13.375" style="3" customWidth="1"/>
    <col min="9" max="9" width="10.625" style="3" customWidth="1"/>
    <col min="10" max="11" width="2.50390625" style="4" customWidth="1"/>
    <col min="12" max="12" width="1.37890625" style="4" customWidth="1"/>
    <col min="13" max="13" width="2.50390625" style="4" customWidth="1"/>
    <col min="14" max="14" width="1.37890625" style="4" customWidth="1"/>
    <col min="15" max="15" width="2.50390625" style="4" customWidth="1"/>
    <col min="16" max="17" width="3.125" style="4" customWidth="1"/>
    <col min="18" max="18" width="4.00390625" style="3" customWidth="1"/>
    <col min="19" max="19" width="5.75390625" style="3" customWidth="1"/>
    <col min="20" max="20" width="3.125" style="3" customWidth="1"/>
    <col min="21" max="21" width="10.50390625" style="3" customWidth="1"/>
    <col min="22" max="22" width="9.50390625" style="3" customWidth="1"/>
    <col min="23" max="23" width="3.125" style="3" customWidth="1"/>
    <col min="24" max="24" width="6.375" style="3" customWidth="1"/>
    <col min="25" max="25" width="3.125" style="3" customWidth="1"/>
    <col min="26" max="26" width="6.375" style="3" customWidth="1"/>
    <col min="27" max="27" width="9.00390625" style="3" customWidth="1"/>
    <col min="28" max="29" width="37.50390625" style="132" customWidth="1"/>
    <col min="30" max="30" width="7.00390625" style="3" bestFit="1" customWidth="1"/>
    <col min="31" max="31" width="9.00390625" style="3" bestFit="1" customWidth="1"/>
    <col min="32" max="32" width="7.125" style="3" bestFit="1" customWidth="1"/>
    <col min="33" max="33" width="9.00390625" style="3" bestFit="1" customWidth="1"/>
    <col min="34" max="34" width="7.125" style="3" bestFit="1" customWidth="1"/>
    <col min="35" max="35" width="6.25390625" style="3" bestFit="1" customWidth="1"/>
    <col min="36" max="36" width="9.00390625" style="132" customWidth="1"/>
    <col min="37" max="16384" width="9.00390625" style="3" customWidth="1"/>
  </cols>
  <sheetData>
    <row r="1" spans="2:36" s="1" customFormat="1" ht="30" customHeight="1">
      <c r="B1" s="505" t="str">
        <f>IF(COUNTIF(AB16:AC40,"")=50,"第2回全九州マスターズ空手道選手権大会　男子参加申込書 兼 取りまとめ表",1)</f>
        <v>第2回全九州マスターズ空手道選手権大会　男子参加申込書 兼 取りまとめ表</v>
      </c>
      <c r="C1" s="505"/>
      <c r="D1" s="505"/>
      <c r="E1" s="505"/>
      <c r="F1" s="505"/>
      <c r="G1" s="505"/>
      <c r="H1" s="505"/>
      <c r="I1" s="505"/>
      <c r="J1" s="505"/>
      <c r="K1" s="505"/>
      <c r="L1" s="505"/>
      <c r="M1" s="505"/>
      <c r="N1" s="505"/>
      <c r="O1" s="505"/>
      <c r="P1" s="505"/>
      <c r="Q1" s="505"/>
      <c r="R1" s="505"/>
      <c r="S1" s="505"/>
      <c r="T1" s="505"/>
      <c r="U1" s="505"/>
      <c r="V1" s="505"/>
      <c r="W1" s="505"/>
      <c r="X1" s="505"/>
      <c r="Y1" s="505"/>
      <c r="Z1" s="505"/>
      <c r="AA1" s="255"/>
      <c r="AB1" s="131"/>
      <c r="AC1" s="131"/>
      <c r="AJ1" s="132"/>
    </row>
    <row r="2" spans="3:36" s="1" customFormat="1" ht="11.25" customHeight="1" thickBot="1">
      <c r="C2" s="14"/>
      <c r="D2" s="19"/>
      <c r="E2" s="19"/>
      <c r="F2" s="19"/>
      <c r="G2" s="19"/>
      <c r="H2" s="2"/>
      <c r="I2" s="2"/>
      <c r="J2" s="4"/>
      <c r="K2" s="4"/>
      <c r="L2" s="4"/>
      <c r="M2" s="4"/>
      <c r="N2" s="4"/>
      <c r="O2" s="4"/>
      <c r="P2" s="4"/>
      <c r="Q2" s="4"/>
      <c r="AB2" s="131"/>
      <c r="AC2" s="131"/>
      <c r="AJ2" s="132"/>
    </row>
    <row r="3" spans="3:36" s="1" customFormat="1" ht="21" customHeight="1" thickBot="1" thickTop="1">
      <c r="C3" s="14"/>
      <c r="D3" s="19"/>
      <c r="E3" s="19"/>
      <c r="F3" s="19"/>
      <c r="G3" s="19"/>
      <c r="H3" s="2"/>
      <c r="I3" s="2"/>
      <c r="J3" s="4"/>
      <c r="K3" s="4"/>
      <c r="L3" s="4"/>
      <c r="M3" s="4"/>
      <c r="N3" s="4"/>
      <c r="O3" s="4"/>
      <c r="P3" s="4"/>
      <c r="Q3" s="4"/>
      <c r="S3" s="133" t="s">
        <v>273</v>
      </c>
      <c r="T3" s="380">
        <v>1</v>
      </c>
      <c r="U3" s="381"/>
      <c r="V3" s="8" t="s">
        <v>223</v>
      </c>
      <c r="W3" s="382">
        <v>20</v>
      </c>
      <c r="X3" s="383"/>
      <c r="Y3" s="384"/>
      <c r="Z3" s="76" t="s">
        <v>222</v>
      </c>
      <c r="AA3" s="76"/>
      <c r="AB3" s="131"/>
      <c r="AC3" s="131"/>
      <c r="AJ3" s="132"/>
    </row>
    <row r="4" spans="1:36" s="1" customFormat="1" ht="21" customHeight="1" thickBot="1" thickTop="1">
      <c r="A4" s="6" t="s">
        <v>229</v>
      </c>
      <c r="B4" s="1" t="s">
        <v>248</v>
      </c>
      <c r="C4" s="14"/>
      <c r="D4" s="14"/>
      <c r="E4" s="5"/>
      <c r="F4" s="5"/>
      <c r="G4" s="5"/>
      <c r="H4" s="6"/>
      <c r="I4" s="6"/>
      <c r="J4" s="6"/>
      <c r="K4" s="6"/>
      <c r="L4" s="6"/>
      <c r="M4" s="6"/>
      <c r="N4" s="6"/>
      <c r="O4" s="6"/>
      <c r="P4" s="6"/>
      <c r="Q4" s="6"/>
      <c r="AB4" s="131"/>
      <c r="AC4" s="131"/>
      <c r="AJ4" s="132"/>
    </row>
    <row r="5" spans="3:36" s="1" customFormat="1" ht="21" customHeight="1" thickBot="1" thickTop="1">
      <c r="C5" s="14"/>
      <c r="D5" s="19"/>
      <c r="E5" s="19"/>
      <c r="F5" s="19"/>
      <c r="G5" s="19"/>
      <c r="H5" s="2"/>
      <c r="I5" s="394" t="s">
        <v>256</v>
      </c>
      <c r="J5" s="395"/>
      <c r="K5" s="395"/>
      <c r="L5" s="395"/>
      <c r="M5" s="395"/>
      <c r="N5" s="395"/>
      <c r="O5" s="385" t="s">
        <v>3</v>
      </c>
      <c r="P5" s="386"/>
      <c r="Q5" s="386"/>
      <c r="R5" s="386"/>
      <c r="S5" s="134" t="s">
        <v>12</v>
      </c>
      <c r="T5" s="380" t="s">
        <v>257</v>
      </c>
      <c r="U5" s="387"/>
      <c r="V5" s="387"/>
      <c r="W5" s="387"/>
      <c r="X5" s="381"/>
      <c r="Y5" s="201"/>
      <c r="Z5" s="76" t="s">
        <v>221</v>
      </c>
      <c r="AA5" s="76"/>
      <c r="AB5" s="131"/>
      <c r="AC5" s="131"/>
      <c r="AJ5" s="132"/>
    </row>
    <row r="6" spans="3:36" s="1" customFormat="1" ht="21" customHeight="1" thickTop="1">
      <c r="C6" s="14"/>
      <c r="D6" s="19"/>
      <c r="E6" s="19"/>
      <c r="F6" s="19"/>
      <c r="G6" s="19"/>
      <c r="H6" s="2"/>
      <c r="I6" s="396" t="s">
        <v>0</v>
      </c>
      <c r="J6" s="396"/>
      <c r="K6" s="396"/>
      <c r="L6" s="396"/>
      <c r="M6" s="396"/>
      <c r="N6" s="396"/>
      <c r="O6" s="130"/>
      <c r="P6" s="9"/>
      <c r="Q6" s="4"/>
      <c r="S6" s="10"/>
      <c r="T6" s="10"/>
      <c r="U6" s="10"/>
      <c r="V6" s="10"/>
      <c r="W6" s="10"/>
      <c r="X6" s="10"/>
      <c r="Y6" s="10"/>
      <c r="Z6" s="10"/>
      <c r="AA6" s="10"/>
      <c r="AB6" s="131"/>
      <c r="AC6" s="131"/>
      <c r="AJ6" s="132"/>
    </row>
    <row r="7" spans="2:36" s="1" customFormat="1" ht="24" customHeight="1" thickBot="1">
      <c r="B7" s="7" t="s">
        <v>252</v>
      </c>
      <c r="C7" s="7"/>
      <c r="D7" s="5"/>
      <c r="E7" s="5"/>
      <c r="F7" s="5"/>
      <c r="G7" s="5"/>
      <c r="H7" s="7"/>
      <c r="I7" s="7"/>
      <c r="J7" s="7"/>
      <c r="K7" s="7"/>
      <c r="L7" s="7"/>
      <c r="M7" s="7"/>
      <c r="N7" s="7"/>
      <c r="O7" s="7"/>
      <c r="P7" s="7"/>
      <c r="Q7" s="7"/>
      <c r="R7" s="7"/>
      <c r="S7" s="7"/>
      <c r="T7" s="7"/>
      <c r="U7" s="7"/>
      <c r="V7" s="7"/>
      <c r="W7" s="242"/>
      <c r="X7" s="242"/>
      <c r="Y7" s="242"/>
      <c r="Z7" s="242"/>
      <c r="AA7" s="242"/>
      <c r="AB7" s="131"/>
      <c r="AC7" s="131"/>
      <c r="AJ7" s="132"/>
    </row>
    <row r="8" spans="3:36" s="1" customFormat="1" ht="15.75" customHeight="1" thickTop="1">
      <c r="C8" s="14"/>
      <c r="D8" s="19"/>
      <c r="E8" s="19"/>
      <c r="F8" s="19"/>
      <c r="G8" s="19"/>
      <c r="H8" s="2"/>
      <c r="I8" s="2"/>
      <c r="J8" s="4"/>
      <c r="K8" s="4"/>
      <c r="L8" s="4"/>
      <c r="M8" s="4"/>
      <c r="N8" s="4"/>
      <c r="O8" s="4"/>
      <c r="P8" s="4"/>
      <c r="Q8" s="4"/>
      <c r="W8" s="358" t="s">
        <v>262</v>
      </c>
      <c r="X8" s="359"/>
      <c r="Y8" s="359"/>
      <c r="Z8" s="359"/>
      <c r="AA8" s="360"/>
      <c r="AB8" s="131"/>
      <c r="AC8" s="131"/>
      <c r="AJ8" s="132"/>
    </row>
    <row r="9" spans="2:27" ht="15.75" customHeight="1" thickBot="1">
      <c r="B9" s="461" t="s">
        <v>2</v>
      </c>
      <c r="C9" s="462"/>
      <c r="D9" s="429" t="s">
        <v>18</v>
      </c>
      <c r="E9" s="430"/>
      <c r="F9" s="430"/>
      <c r="G9" s="430"/>
      <c r="H9" s="431"/>
      <c r="I9" s="465" t="s">
        <v>9</v>
      </c>
      <c r="J9" s="467" t="s">
        <v>27</v>
      </c>
      <c r="K9" s="468"/>
      <c r="L9" s="468"/>
      <c r="M9" s="468"/>
      <c r="N9" s="468"/>
      <c r="O9" s="468"/>
      <c r="P9" s="468"/>
      <c r="Q9" s="468"/>
      <c r="R9" s="468"/>
      <c r="S9" s="468"/>
      <c r="T9" s="468"/>
      <c r="U9" s="469"/>
      <c r="V9" s="400" t="s">
        <v>15</v>
      </c>
      <c r="W9" s="361" t="s">
        <v>235</v>
      </c>
      <c r="X9" s="362"/>
      <c r="Y9" s="363" t="s">
        <v>236</v>
      </c>
      <c r="Z9" s="362"/>
      <c r="AA9" s="273" t="s">
        <v>261</v>
      </c>
    </row>
    <row r="10" spans="2:27" ht="15.75" customHeight="1" thickBot="1" thickTop="1">
      <c r="B10" s="463"/>
      <c r="C10" s="464"/>
      <c r="D10" s="482" t="s">
        <v>31</v>
      </c>
      <c r="E10" s="483"/>
      <c r="F10" s="483"/>
      <c r="G10" s="483"/>
      <c r="H10" s="484"/>
      <c r="I10" s="466"/>
      <c r="J10" s="79" t="s">
        <v>6</v>
      </c>
      <c r="K10" s="15"/>
      <c r="L10" s="15"/>
      <c r="M10" s="15"/>
      <c r="N10" s="15"/>
      <c r="O10" s="15"/>
      <c r="P10" s="79"/>
      <c r="Q10" s="15" t="s">
        <v>7</v>
      </c>
      <c r="R10" s="15"/>
      <c r="S10" s="15"/>
      <c r="T10" s="15"/>
      <c r="U10" s="80"/>
      <c r="V10" s="401"/>
      <c r="W10" s="364" t="s">
        <v>237</v>
      </c>
      <c r="X10" s="365"/>
      <c r="Y10" s="366" t="s">
        <v>238</v>
      </c>
      <c r="Z10" s="365"/>
      <c r="AA10" s="274" t="s">
        <v>238</v>
      </c>
    </row>
    <row r="11" spans="2:30" ht="15.75" customHeight="1" thickBot="1" thickTop="1">
      <c r="B11" s="240" t="s">
        <v>232</v>
      </c>
      <c r="C11" s="241" t="s">
        <v>24</v>
      </c>
      <c r="D11" s="485"/>
      <c r="E11" s="486"/>
      <c r="F11" s="486"/>
      <c r="G11" s="486"/>
      <c r="H11" s="487"/>
      <c r="I11" s="499" t="s">
        <v>154</v>
      </c>
      <c r="J11" s="470"/>
      <c r="K11" s="471"/>
      <c r="L11" s="448" t="s">
        <v>226</v>
      </c>
      <c r="M11" s="448"/>
      <c r="N11" s="448"/>
      <c r="O11" s="449"/>
      <c r="P11" s="218"/>
      <c r="Q11" s="84" t="s">
        <v>28</v>
      </c>
      <c r="R11" s="85"/>
      <c r="S11" s="83"/>
      <c r="T11" s="218"/>
      <c r="U11" s="83" t="s">
        <v>228</v>
      </c>
      <c r="V11" s="404">
        <v>12</v>
      </c>
      <c r="W11" s="367"/>
      <c r="X11" s="368"/>
      <c r="Y11" s="368"/>
      <c r="Z11" s="371"/>
      <c r="AA11" s="356"/>
      <c r="AD11" s="3" t="s">
        <v>254</v>
      </c>
    </row>
    <row r="12" spans="2:30" ht="17.25" customHeight="1" thickBot="1" thickTop="1">
      <c r="B12" s="199" t="s">
        <v>225</v>
      </c>
      <c r="C12" s="217">
        <v>1</v>
      </c>
      <c r="D12" s="78" t="s">
        <v>14</v>
      </c>
      <c r="E12" s="488" t="s">
        <v>32</v>
      </c>
      <c r="F12" s="489"/>
      <c r="G12" s="489"/>
      <c r="H12" s="490"/>
      <c r="I12" s="500"/>
      <c r="J12" s="493">
        <v>1</v>
      </c>
      <c r="K12" s="494"/>
      <c r="L12" s="446" t="s">
        <v>227</v>
      </c>
      <c r="M12" s="446"/>
      <c r="N12" s="446"/>
      <c r="O12" s="447"/>
      <c r="P12" s="219">
        <v>1</v>
      </c>
      <c r="Q12" s="87" t="s">
        <v>29</v>
      </c>
      <c r="R12" s="88"/>
      <c r="S12" s="86"/>
      <c r="T12" s="219"/>
      <c r="U12" s="86" t="s">
        <v>197</v>
      </c>
      <c r="V12" s="405"/>
      <c r="W12" s="369"/>
      <c r="X12" s="370"/>
      <c r="Y12" s="370"/>
      <c r="Z12" s="372"/>
      <c r="AA12" s="357"/>
      <c r="AD12" s="3" t="s">
        <v>241</v>
      </c>
    </row>
    <row r="13" spans="2:21" ht="28.5" customHeight="1" thickBot="1" thickTop="1">
      <c r="B13" s="495" t="s">
        <v>26</v>
      </c>
      <c r="C13" s="495"/>
      <c r="D13" s="495"/>
      <c r="E13" s="495"/>
      <c r="F13" s="495"/>
      <c r="G13" s="495"/>
      <c r="H13" s="495"/>
      <c r="I13" s="495"/>
      <c r="J13" s="495"/>
      <c r="K13" s="495"/>
      <c r="L13" s="495"/>
      <c r="M13" s="495"/>
      <c r="N13" s="495"/>
      <c r="O13" s="495"/>
      <c r="P13" s="495"/>
      <c r="Q13" s="495"/>
      <c r="R13" s="495"/>
      <c r="S13" s="495"/>
      <c r="T13" s="495"/>
      <c r="U13" s="495"/>
    </row>
    <row r="14" spans="2:34" ht="15.75" customHeight="1">
      <c r="B14" s="450"/>
      <c r="C14" s="501" t="s">
        <v>16</v>
      </c>
      <c r="D14" s="503" t="s">
        <v>25</v>
      </c>
      <c r="E14" s="425" t="s">
        <v>5</v>
      </c>
      <c r="F14" s="425" t="s">
        <v>36</v>
      </c>
      <c r="G14" s="425" t="s">
        <v>5</v>
      </c>
      <c r="H14" s="491" t="s">
        <v>1</v>
      </c>
      <c r="I14" s="427" t="s">
        <v>13</v>
      </c>
      <c r="J14" s="454" t="s">
        <v>9</v>
      </c>
      <c r="K14" s="455"/>
      <c r="L14" s="455"/>
      <c r="M14" s="455"/>
      <c r="N14" s="455"/>
      <c r="O14" s="456"/>
      <c r="P14" s="442" t="s">
        <v>17</v>
      </c>
      <c r="Q14" s="443"/>
      <c r="R14" s="392" t="s">
        <v>4</v>
      </c>
      <c r="S14" s="392" t="s">
        <v>8</v>
      </c>
      <c r="T14" s="472" t="s">
        <v>175</v>
      </c>
      <c r="U14" s="473"/>
      <c r="V14" s="402" t="s">
        <v>15</v>
      </c>
      <c r="W14" s="388" t="s">
        <v>235</v>
      </c>
      <c r="X14" s="389"/>
      <c r="Y14" s="388" t="s">
        <v>236</v>
      </c>
      <c r="Z14" s="389"/>
      <c r="AA14" s="266" t="s">
        <v>261</v>
      </c>
      <c r="AD14" s="26"/>
      <c r="AE14" s="27" t="s">
        <v>35</v>
      </c>
      <c r="AF14" s="27" t="s">
        <v>99</v>
      </c>
      <c r="AG14" s="27" t="s">
        <v>100</v>
      </c>
      <c r="AH14" s="28" t="s">
        <v>101</v>
      </c>
    </row>
    <row r="15" spans="2:34" ht="15.75" customHeight="1" thickBot="1">
      <c r="B15" s="451"/>
      <c r="C15" s="502"/>
      <c r="D15" s="504"/>
      <c r="E15" s="426"/>
      <c r="F15" s="426"/>
      <c r="G15" s="426"/>
      <c r="H15" s="492"/>
      <c r="I15" s="428"/>
      <c r="J15" s="457"/>
      <c r="K15" s="458"/>
      <c r="L15" s="458"/>
      <c r="M15" s="458"/>
      <c r="N15" s="458"/>
      <c r="O15" s="459"/>
      <c r="P15" s="444"/>
      <c r="Q15" s="445"/>
      <c r="R15" s="460"/>
      <c r="S15" s="393"/>
      <c r="T15" s="474" t="s">
        <v>174</v>
      </c>
      <c r="U15" s="475"/>
      <c r="V15" s="403"/>
      <c r="W15" s="390" t="s">
        <v>237</v>
      </c>
      <c r="X15" s="391"/>
      <c r="Y15" s="390" t="s">
        <v>238</v>
      </c>
      <c r="Z15" s="391"/>
      <c r="AA15" s="267" t="s">
        <v>238</v>
      </c>
      <c r="AD15" s="29" t="s">
        <v>102</v>
      </c>
      <c r="AE15" s="34" t="s">
        <v>107</v>
      </c>
      <c r="AF15" s="34" t="s">
        <v>107</v>
      </c>
      <c r="AG15" s="30">
        <v>1</v>
      </c>
      <c r="AH15" s="34">
        <v>1</v>
      </c>
    </row>
    <row r="16" spans="2:36" ht="30" customHeight="1" thickTop="1">
      <c r="B16" s="327" t="str">
        <f aca="true" t="shared" si="0" ref="B16:B21">$I$5</f>
        <v>○○県</v>
      </c>
      <c r="C16" s="81">
        <v>1</v>
      </c>
      <c r="D16" s="106" t="s">
        <v>253</v>
      </c>
      <c r="E16" s="260">
        <f aca="true" t="shared" si="1" ref="E16:E30">IF(K16="","",IF(D16="○",VLOOKUP(P16,$AD$14:$AH$85,2,FALSE),"-"))</f>
        <v>2</v>
      </c>
      <c r="F16" s="252" t="s">
        <v>255</v>
      </c>
      <c r="G16" s="251" t="str">
        <f aca="true" t="shared" si="2" ref="G16:G30">IF(M16="","",IF(F16="○",VLOOKUP(P16,$AD$14:$AH$85,3,FALSE),"-"))</f>
        <v>-</v>
      </c>
      <c r="H16" s="90" t="s">
        <v>178</v>
      </c>
      <c r="I16" s="91" t="s">
        <v>179</v>
      </c>
      <c r="J16" s="92">
        <v>19</v>
      </c>
      <c r="K16" s="139" t="s">
        <v>187</v>
      </c>
      <c r="L16" s="93" t="s">
        <v>30</v>
      </c>
      <c r="M16" s="94">
        <v>8</v>
      </c>
      <c r="N16" s="93" t="s">
        <v>30</v>
      </c>
      <c r="O16" s="98">
        <v>20</v>
      </c>
      <c r="P16" s="452" t="str">
        <f aca="true" t="shared" si="3" ref="P16:P30">CONCATENATE(IF(K16="","　　",IF(M16&lt;4,MID($A$4,FIND("ズ",$A$4)+1,4)-J16*100-K16,IF(AND(M16=4,O16=1),MID($A$4,FIND("ズ",$A$4)+1,4)-J16*100-K16,MID($A$4,FIND("ズ",$A$4)+1,4)-J16*100-K16-1)))," 歳")</f>
        <v>45 歳</v>
      </c>
      <c r="Q16" s="453"/>
      <c r="R16" s="100" t="s">
        <v>24</v>
      </c>
      <c r="S16" s="102">
        <v>1</v>
      </c>
      <c r="T16" s="412">
        <v>35371</v>
      </c>
      <c r="U16" s="413"/>
      <c r="V16" s="184">
        <v>15</v>
      </c>
      <c r="W16" s="397" t="s">
        <v>253</v>
      </c>
      <c r="X16" s="398"/>
      <c r="Y16" s="397" t="s">
        <v>253</v>
      </c>
      <c r="Z16" s="399"/>
      <c r="AA16" s="268" t="s">
        <v>253</v>
      </c>
      <c r="AB16" s="248">
        <f>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c>
      <c r="AC16" s="248">
        <f>IF(H16="","",IF(W16="","エラー！前夜祭の出欠を入力してください！",IF(Y16="","エラー！宿泊希望を入力してください！","")))</f>
      </c>
      <c r="AD16" s="29" t="s">
        <v>103</v>
      </c>
      <c r="AE16" s="34" t="s">
        <v>107</v>
      </c>
      <c r="AF16" s="34" t="s">
        <v>107</v>
      </c>
      <c r="AG16" s="30">
        <v>1</v>
      </c>
      <c r="AH16" s="34">
        <v>1</v>
      </c>
      <c r="AI16" s="43" t="str">
        <f>IF(D16="","",CONCATENATE(D16,E16))</f>
        <v>○2</v>
      </c>
      <c r="AJ16" s="132" t="b">
        <f>IF(D16="","",IF(D16="組手",IF(COUNTIF($AI$16:$AI$30,AI16)&gt;3,"出場数エラー",""),IF(D16="形",IF(COUNTIF($AI$16:$AI$30,AI16)&gt;2,"出場数エラー",""))))</f>
        <v>0</v>
      </c>
    </row>
    <row r="17" spans="2:36" ht="30" customHeight="1">
      <c r="B17" s="327" t="str">
        <f t="shared" si="0"/>
        <v>○○県</v>
      </c>
      <c r="C17" s="81">
        <v>2</v>
      </c>
      <c r="D17" s="113" t="s">
        <v>253</v>
      </c>
      <c r="E17" s="253">
        <f t="shared" si="1"/>
        <v>3</v>
      </c>
      <c r="F17" s="249" t="s">
        <v>253</v>
      </c>
      <c r="G17" s="253">
        <f t="shared" si="2"/>
        <v>2</v>
      </c>
      <c r="H17" s="24" t="s">
        <v>176</v>
      </c>
      <c r="I17" s="22" t="s">
        <v>177</v>
      </c>
      <c r="J17" s="37">
        <v>19</v>
      </c>
      <c r="K17" s="140" t="s">
        <v>184</v>
      </c>
      <c r="L17" s="39" t="s">
        <v>30</v>
      </c>
      <c r="M17" s="21">
        <v>5</v>
      </c>
      <c r="N17" s="39" t="s">
        <v>30</v>
      </c>
      <c r="O17" s="20">
        <v>5</v>
      </c>
      <c r="P17" s="378" t="str">
        <f t="shared" si="3"/>
        <v>50 歳</v>
      </c>
      <c r="Q17" s="379"/>
      <c r="R17" s="100" t="s">
        <v>24</v>
      </c>
      <c r="S17" s="103">
        <v>2</v>
      </c>
      <c r="T17" s="373">
        <v>36986</v>
      </c>
      <c r="U17" s="374"/>
      <c r="V17" s="185">
        <v>14</v>
      </c>
      <c r="W17" s="375" t="s">
        <v>253</v>
      </c>
      <c r="X17" s="376"/>
      <c r="Y17" s="375" t="s">
        <v>253</v>
      </c>
      <c r="Z17" s="377"/>
      <c r="AA17" s="269" t="s">
        <v>255</v>
      </c>
      <c r="AB17" s="248">
        <f aca="true" t="shared" si="4" ref="AB17:AB40">IF(H17="","",IF(D17="","エラー！種目を選んでください！",IF(P17="　　 歳","エラー！生年月日を入力してください！",IF(S17="","エラー！段位を入力してください！",IF(AND(NOT(S17=""),OR(RIGHT(T17)="/",T17="")),"エラー！段位取得年月日を入力してください！",IF(V17="","エラー！会員証番号を入力してください！",""))))))</f>
      </c>
      <c r="AC17" s="248">
        <f aca="true" t="shared" si="5" ref="AC17:AC40">IF(H17="","",IF(W17="","エラー！前夜祭の出欠を入力してください！",IF(Y17="","エラー！宿泊希望を入力してください！","")))</f>
      </c>
      <c r="AD17" s="29" t="s">
        <v>104</v>
      </c>
      <c r="AE17" s="34" t="s">
        <v>107</v>
      </c>
      <c r="AF17" s="34" t="s">
        <v>107</v>
      </c>
      <c r="AG17" s="30">
        <v>1</v>
      </c>
      <c r="AH17" s="34">
        <v>1</v>
      </c>
      <c r="AI17" s="43" t="str">
        <f aca="true" t="shared" si="6" ref="AI17:AI40">IF(D17="","",CONCATENATE(D17,E17))</f>
        <v>○3</v>
      </c>
      <c r="AJ17" s="132" t="b">
        <f aca="true" t="shared" si="7" ref="AJ17:AJ30">IF(D17="","",IF(D17="組手",IF(COUNTIF($AI$16:$AI$30,AI17)&gt;3,"出場数エラー",""),IF(D17="形",IF(COUNTIF($AI$16:$AI$30,AI17)&gt;2,"出場数エラー",""))))</f>
        <v>0</v>
      </c>
    </row>
    <row r="18" spans="2:36" ht="30" customHeight="1">
      <c r="B18" s="327" t="str">
        <f t="shared" si="0"/>
        <v>○○県</v>
      </c>
      <c r="C18" s="81">
        <v>3</v>
      </c>
      <c r="D18" s="113" t="s">
        <v>253</v>
      </c>
      <c r="E18" s="253">
        <f t="shared" si="1"/>
        <v>5</v>
      </c>
      <c r="F18" s="249" t="s">
        <v>255</v>
      </c>
      <c r="G18" s="253" t="str">
        <f t="shared" si="2"/>
        <v>-</v>
      </c>
      <c r="H18" s="24" t="s">
        <v>33</v>
      </c>
      <c r="I18" s="22" t="s">
        <v>34</v>
      </c>
      <c r="J18" s="37">
        <v>19</v>
      </c>
      <c r="K18" s="140" t="s">
        <v>183</v>
      </c>
      <c r="L18" s="39" t="s">
        <v>30</v>
      </c>
      <c r="M18" s="21">
        <v>2</v>
      </c>
      <c r="N18" s="39" t="s">
        <v>30</v>
      </c>
      <c r="O18" s="20">
        <v>3</v>
      </c>
      <c r="P18" s="378" t="str">
        <f t="shared" si="3"/>
        <v>60 歳</v>
      </c>
      <c r="Q18" s="379"/>
      <c r="R18" s="100" t="s">
        <v>24</v>
      </c>
      <c r="S18" s="103">
        <v>3</v>
      </c>
      <c r="T18" s="373">
        <v>36986</v>
      </c>
      <c r="U18" s="374"/>
      <c r="V18" s="185">
        <v>13</v>
      </c>
      <c r="W18" s="375" t="s">
        <v>255</v>
      </c>
      <c r="X18" s="376"/>
      <c r="Y18" s="375" t="s">
        <v>255</v>
      </c>
      <c r="Z18" s="377"/>
      <c r="AA18" s="269" t="s">
        <v>255</v>
      </c>
      <c r="AB18" s="248">
        <f t="shared" si="4"/>
      </c>
      <c r="AC18" s="248">
        <f t="shared" si="5"/>
      </c>
      <c r="AD18" s="29" t="s">
        <v>105</v>
      </c>
      <c r="AE18" s="34" t="s">
        <v>107</v>
      </c>
      <c r="AF18" s="34" t="s">
        <v>107</v>
      </c>
      <c r="AG18" s="30">
        <v>1</v>
      </c>
      <c r="AH18" s="34">
        <v>1</v>
      </c>
      <c r="AI18" s="43" t="str">
        <f t="shared" si="6"/>
        <v>○5</v>
      </c>
      <c r="AJ18" s="132" t="b">
        <f t="shared" si="7"/>
        <v>0</v>
      </c>
    </row>
    <row r="19" spans="2:36" ht="30" customHeight="1">
      <c r="B19" s="327" t="str">
        <f t="shared" si="0"/>
        <v>○○県</v>
      </c>
      <c r="C19" s="81">
        <v>4</v>
      </c>
      <c r="D19" s="113" t="s">
        <v>253</v>
      </c>
      <c r="E19" s="253">
        <f t="shared" si="1"/>
        <v>6</v>
      </c>
      <c r="F19" s="249" t="s">
        <v>253</v>
      </c>
      <c r="G19" s="253">
        <f t="shared" si="2"/>
        <v>3</v>
      </c>
      <c r="H19" s="24" t="s">
        <v>31</v>
      </c>
      <c r="I19" s="22" t="s">
        <v>32</v>
      </c>
      <c r="J19" s="37">
        <v>19</v>
      </c>
      <c r="K19" s="140" t="s">
        <v>37</v>
      </c>
      <c r="L19" s="39" t="s">
        <v>30</v>
      </c>
      <c r="M19" s="21">
        <v>8</v>
      </c>
      <c r="N19" s="39" t="s">
        <v>30</v>
      </c>
      <c r="O19" s="20">
        <v>2</v>
      </c>
      <c r="P19" s="378" t="str">
        <f t="shared" si="3"/>
        <v>65 歳</v>
      </c>
      <c r="Q19" s="379"/>
      <c r="R19" s="100" t="s">
        <v>24</v>
      </c>
      <c r="S19" s="103">
        <v>4</v>
      </c>
      <c r="T19" s="373">
        <v>39635</v>
      </c>
      <c r="U19" s="374"/>
      <c r="V19" s="185">
        <v>12</v>
      </c>
      <c r="W19" s="375" t="s">
        <v>253</v>
      </c>
      <c r="X19" s="376"/>
      <c r="Y19" s="375" t="s">
        <v>255</v>
      </c>
      <c r="Z19" s="377"/>
      <c r="AA19" s="269" t="s">
        <v>253</v>
      </c>
      <c r="AB19" s="248">
        <f t="shared" si="4"/>
      </c>
      <c r="AC19" s="248">
        <f t="shared" si="5"/>
      </c>
      <c r="AD19" s="29" t="s">
        <v>106</v>
      </c>
      <c r="AE19" s="34" t="s">
        <v>107</v>
      </c>
      <c r="AF19" s="34" t="s">
        <v>107</v>
      </c>
      <c r="AG19" s="30">
        <v>1</v>
      </c>
      <c r="AH19" s="34">
        <v>1</v>
      </c>
      <c r="AI19" s="43" t="str">
        <f t="shared" si="6"/>
        <v>○6</v>
      </c>
      <c r="AJ19" s="132" t="b">
        <f t="shared" si="7"/>
        <v>0</v>
      </c>
    </row>
    <row r="20" spans="2:36" ht="30" customHeight="1">
      <c r="B20" s="327" t="str">
        <f t="shared" si="0"/>
        <v>○○県</v>
      </c>
      <c r="C20" s="81">
        <v>5</v>
      </c>
      <c r="D20" s="113" t="s">
        <v>253</v>
      </c>
      <c r="E20" s="253">
        <f t="shared" si="1"/>
        <v>7</v>
      </c>
      <c r="F20" s="249" t="s">
        <v>253</v>
      </c>
      <c r="G20" s="253">
        <f t="shared" si="2"/>
        <v>4</v>
      </c>
      <c r="H20" s="24" t="s">
        <v>152</v>
      </c>
      <c r="I20" s="22" t="s">
        <v>153</v>
      </c>
      <c r="J20" s="37">
        <v>19</v>
      </c>
      <c r="K20" s="140" t="s">
        <v>155</v>
      </c>
      <c r="L20" s="39" t="s">
        <v>30</v>
      </c>
      <c r="M20" s="21">
        <v>4</v>
      </c>
      <c r="N20" s="39" t="s">
        <v>30</v>
      </c>
      <c r="O20" s="20">
        <v>1</v>
      </c>
      <c r="P20" s="378" t="str">
        <f t="shared" si="3"/>
        <v>76 歳</v>
      </c>
      <c r="Q20" s="379"/>
      <c r="R20" s="100" t="s">
        <v>24</v>
      </c>
      <c r="S20" s="103">
        <v>5</v>
      </c>
      <c r="T20" s="373">
        <v>39635</v>
      </c>
      <c r="U20" s="374"/>
      <c r="V20" s="185">
        <v>11</v>
      </c>
      <c r="W20" s="375" t="s">
        <v>253</v>
      </c>
      <c r="X20" s="376"/>
      <c r="Y20" s="375" t="s">
        <v>253</v>
      </c>
      <c r="Z20" s="377"/>
      <c r="AA20" s="269" t="s">
        <v>253</v>
      </c>
      <c r="AB20" s="248">
        <f t="shared" si="4"/>
      </c>
      <c r="AC20" s="248">
        <f t="shared" si="5"/>
      </c>
      <c r="AD20" s="29" t="s">
        <v>40</v>
      </c>
      <c r="AE20" s="30">
        <v>1</v>
      </c>
      <c r="AF20" s="30">
        <v>1</v>
      </c>
      <c r="AG20" s="30">
        <v>2</v>
      </c>
      <c r="AH20" s="31">
        <v>1</v>
      </c>
      <c r="AI20" s="43" t="str">
        <f t="shared" si="6"/>
        <v>○7</v>
      </c>
      <c r="AJ20" s="132" t="b">
        <f t="shared" si="7"/>
        <v>0</v>
      </c>
    </row>
    <row r="21" spans="2:36" ht="30" customHeight="1">
      <c r="B21" s="327" t="str">
        <f t="shared" si="0"/>
        <v>○○県</v>
      </c>
      <c r="C21" s="81">
        <v>6</v>
      </c>
      <c r="D21" s="113" t="s">
        <v>255</v>
      </c>
      <c r="E21" s="253" t="str">
        <f t="shared" si="1"/>
        <v>-</v>
      </c>
      <c r="F21" s="249" t="s">
        <v>253</v>
      </c>
      <c r="G21" s="253">
        <f t="shared" si="2"/>
        <v>4</v>
      </c>
      <c r="H21" s="24" t="s">
        <v>180</v>
      </c>
      <c r="I21" s="22" t="s">
        <v>181</v>
      </c>
      <c r="J21" s="37">
        <v>19</v>
      </c>
      <c r="K21" s="140" t="s">
        <v>182</v>
      </c>
      <c r="L21" s="39" t="s">
        <v>30</v>
      </c>
      <c r="M21" s="21">
        <v>3</v>
      </c>
      <c r="N21" s="39" t="s">
        <v>30</v>
      </c>
      <c r="O21" s="20">
        <v>31</v>
      </c>
      <c r="P21" s="378" t="str">
        <f t="shared" si="3"/>
        <v>86 歳</v>
      </c>
      <c r="Q21" s="379"/>
      <c r="R21" s="100" t="s">
        <v>24</v>
      </c>
      <c r="S21" s="103">
        <v>6</v>
      </c>
      <c r="T21" s="373">
        <v>41336</v>
      </c>
      <c r="U21" s="374"/>
      <c r="V21" s="185">
        <v>10</v>
      </c>
      <c r="W21" s="375" t="s">
        <v>253</v>
      </c>
      <c r="X21" s="376"/>
      <c r="Y21" s="375" t="s">
        <v>253</v>
      </c>
      <c r="Z21" s="377"/>
      <c r="AA21" s="269" t="s">
        <v>253</v>
      </c>
      <c r="AB21" s="248">
        <f t="shared" si="4"/>
      </c>
      <c r="AC21" s="248">
        <f t="shared" si="5"/>
      </c>
      <c r="AD21" s="29" t="s">
        <v>41</v>
      </c>
      <c r="AE21" s="30">
        <v>1</v>
      </c>
      <c r="AF21" s="30">
        <v>1</v>
      </c>
      <c r="AG21" s="30">
        <v>2</v>
      </c>
      <c r="AH21" s="31">
        <v>1</v>
      </c>
      <c r="AI21" s="43" t="str">
        <f t="shared" si="6"/>
        <v>×-</v>
      </c>
      <c r="AJ21" s="132" t="b">
        <f t="shared" si="7"/>
        <v>0</v>
      </c>
    </row>
    <row r="22" spans="2:36" ht="30" customHeight="1">
      <c r="B22" s="35"/>
      <c r="C22" s="81">
        <v>7</v>
      </c>
      <c r="D22" s="113"/>
      <c r="E22" s="253">
        <f t="shared" si="1"/>
      </c>
      <c r="F22" s="249"/>
      <c r="G22" s="253">
        <f t="shared" si="2"/>
      </c>
      <c r="H22" s="24"/>
      <c r="I22" s="22"/>
      <c r="J22" s="37">
        <v>19</v>
      </c>
      <c r="K22" s="140"/>
      <c r="L22" s="39" t="s">
        <v>30</v>
      </c>
      <c r="M22" s="21"/>
      <c r="N22" s="39" t="s">
        <v>30</v>
      </c>
      <c r="O22" s="20"/>
      <c r="P22" s="378" t="str">
        <f t="shared" si="3"/>
        <v>　　 歳</v>
      </c>
      <c r="Q22" s="379"/>
      <c r="R22" s="100" t="s">
        <v>24</v>
      </c>
      <c r="S22" s="103"/>
      <c r="T22" s="373" t="s">
        <v>188</v>
      </c>
      <c r="U22" s="374"/>
      <c r="V22" s="185"/>
      <c r="W22" s="375"/>
      <c r="X22" s="376"/>
      <c r="Y22" s="375"/>
      <c r="Z22" s="377"/>
      <c r="AA22" s="269"/>
      <c r="AB22" s="248">
        <f t="shared" si="4"/>
      </c>
      <c r="AC22" s="248">
        <f t="shared" si="5"/>
      </c>
      <c r="AD22" s="29" t="s">
        <v>42</v>
      </c>
      <c r="AE22" s="30">
        <v>1</v>
      </c>
      <c r="AF22" s="30">
        <v>1</v>
      </c>
      <c r="AG22" s="30">
        <v>2</v>
      </c>
      <c r="AH22" s="31">
        <v>1</v>
      </c>
      <c r="AI22" s="43">
        <f t="shared" si="6"/>
      </c>
      <c r="AJ22" s="132">
        <f t="shared" si="7"/>
      </c>
    </row>
    <row r="23" spans="2:36" ht="30" customHeight="1">
      <c r="B23" s="35"/>
      <c r="C23" s="81">
        <v>8</v>
      </c>
      <c r="D23" s="113"/>
      <c r="E23" s="253">
        <f t="shared" si="1"/>
      </c>
      <c r="F23" s="249"/>
      <c r="G23" s="253">
        <f t="shared" si="2"/>
      </c>
      <c r="H23" s="24"/>
      <c r="I23" s="22"/>
      <c r="J23" s="37">
        <v>19</v>
      </c>
      <c r="K23" s="140"/>
      <c r="L23" s="39" t="s">
        <v>30</v>
      </c>
      <c r="M23" s="21"/>
      <c r="N23" s="39" t="s">
        <v>30</v>
      </c>
      <c r="O23" s="20"/>
      <c r="P23" s="378" t="str">
        <f t="shared" si="3"/>
        <v>　　 歳</v>
      </c>
      <c r="Q23" s="379"/>
      <c r="R23" s="100" t="s">
        <v>24</v>
      </c>
      <c r="S23" s="103"/>
      <c r="T23" s="373" t="s">
        <v>188</v>
      </c>
      <c r="U23" s="374"/>
      <c r="V23" s="185"/>
      <c r="W23" s="375"/>
      <c r="X23" s="376"/>
      <c r="Y23" s="375"/>
      <c r="Z23" s="377"/>
      <c r="AA23" s="269"/>
      <c r="AB23" s="248">
        <f t="shared" si="4"/>
      </c>
      <c r="AC23" s="248">
        <f t="shared" si="5"/>
      </c>
      <c r="AD23" s="29" t="s">
        <v>43</v>
      </c>
      <c r="AE23" s="30">
        <v>1</v>
      </c>
      <c r="AF23" s="30">
        <v>1</v>
      </c>
      <c r="AG23" s="30">
        <v>2</v>
      </c>
      <c r="AH23" s="31">
        <v>1</v>
      </c>
      <c r="AI23" s="43">
        <f t="shared" si="6"/>
      </c>
      <c r="AJ23" s="132">
        <f t="shared" si="7"/>
      </c>
    </row>
    <row r="24" spans="2:36" ht="30" customHeight="1">
      <c r="B24" s="35"/>
      <c r="C24" s="81">
        <v>9</v>
      </c>
      <c r="D24" s="113"/>
      <c r="E24" s="253">
        <f t="shared" si="1"/>
      </c>
      <c r="F24" s="249"/>
      <c r="G24" s="253">
        <f t="shared" si="2"/>
      </c>
      <c r="H24" s="24"/>
      <c r="I24" s="22"/>
      <c r="J24" s="37">
        <v>19</v>
      </c>
      <c r="K24" s="140"/>
      <c r="L24" s="39" t="s">
        <v>30</v>
      </c>
      <c r="M24" s="21"/>
      <c r="N24" s="39" t="s">
        <v>30</v>
      </c>
      <c r="O24" s="20"/>
      <c r="P24" s="378" t="str">
        <f t="shared" si="3"/>
        <v>　　 歳</v>
      </c>
      <c r="Q24" s="379"/>
      <c r="R24" s="100" t="s">
        <v>24</v>
      </c>
      <c r="S24" s="103"/>
      <c r="T24" s="373" t="s">
        <v>188</v>
      </c>
      <c r="U24" s="374"/>
      <c r="V24" s="185"/>
      <c r="W24" s="375"/>
      <c r="X24" s="376"/>
      <c r="Y24" s="375"/>
      <c r="Z24" s="377"/>
      <c r="AA24" s="269"/>
      <c r="AB24" s="248">
        <f t="shared" si="4"/>
      </c>
      <c r="AC24" s="248">
        <f t="shared" si="5"/>
      </c>
      <c r="AD24" s="29" t="s">
        <v>38</v>
      </c>
      <c r="AE24" s="30">
        <v>1</v>
      </c>
      <c r="AF24" s="30">
        <v>1</v>
      </c>
      <c r="AG24" s="30">
        <v>2</v>
      </c>
      <c r="AH24" s="31">
        <v>1</v>
      </c>
      <c r="AI24" s="43">
        <f t="shared" si="6"/>
      </c>
      <c r="AJ24" s="132">
        <f t="shared" si="7"/>
      </c>
    </row>
    <row r="25" spans="2:36" ht="30" customHeight="1">
      <c r="B25" s="35"/>
      <c r="C25" s="81">
        <v>10</v>
      </c>
      <c r="D25" s="113"/>
      <c r="E25" s="253">
        <f t="shared" si="1"/>
      </c>
      <c r="F25" s="249"/>
      <c r="G25" s="253">
        <f t="shared" si="2"/>
      </c>
      <c r="H25" s="24"/>
      <c r="I25" s="22"/>
      <c r="J25" s="37">
        <v>19</v>
      </c>
      <c r="K25" s="140"/>
      <c r="L25" s="39" t="s">
        <v>30</v>
      </c>
      <c r="M25" s="21"/>
      <c r="N25" s="39" t="s">
        <v>30</v>
      </c>
      <c r="O25" s="20"/>
      <c r="P25" s="378" t="str">
        <f t="shared" si="3"/>
        <v>　　 歳</v>
      </c>
      <c r="Q25" s="379"/>
      <c r="R25" s="100" t="s">
        <v>24</v>
      </c>
      <c r="S25" s="103"/>
      <c r="T25" s="373" t="s">
        <v>188</v>
      </c>
      <c r="U25" s="374"/>
      <c r="V25" s="185"/>
      <c r="W25" s="375"/>
      <c r="X25" s="376"/>
      <c r="Y25" s="375"/>
      <c r="Z25" s="377"/>
      <c r="AA25" s="269"/>
      <c r="AB25" s="248">
        <f t="shared" si="4"/>
      </c>
      <c r="AC25" s="248">
        <f t="shared" si="5"/>
      </c>
      <c r="AD25" s="29" t="s">
        <v>44</v>
      </c>
      <c r="AE25" s="30">
        <v>2</v>
      </c>
      <c r="AF25" s="30">
        <v>1</v>
      </c>
      <c r="AG25" s="30">
        <v>3</v>
      </c>
      <c r="AH25" s="31">
        <v>2</v>
      </c>
      <c r="AI25" s="43">
        <f t="shared" si="6"/>
      </c>
      <c r="AJ25" s="132">
        <f t="shared" si="7"/>
      </c>
    </row>
    <row r="26" spans="2:36" ht="30" customHeight="1">
      <c r="B26" s="35"/>
      <c r="C26" s="81">
        <v>11</v>
      </c>
      <c r="D26" s="113"/>
      <c r="E26" s="253">
        <f t="shared" si="1"/>
      </c>
      <c r="F26" s="249"/>
      <c r="G26" s="253">
        <f t="shared" si="2"/>
      </c>
      <c r="H26" s="24"/>
      <c r="I26" s="22"/>
      <c r="J26" s="37">
        <v>19</v>
      </c>
      <c r="K26" s="140"/>
      <c r="L26" s="39" t="s">
        <v>30</v>
      </c>
      <c r="M26" s="21"/>
      <c r="N26" s="39" t="s">
        <v>30</v>
      </c>
      <c r="O26" s="20"/>
      <c r="P26" s="378" t="str">
        <f t="shared" si="3"/>
        <v>　　 歳</v>
      </c>
      <c r="Q26" s="379"/>
      <c r="R26" s="100" t="s">
        <v>24</v>
      </c>
      <c r="S26" s="103"/>
      <c r="T26" s="373" t="s">
        <v>188</v>
      </c>
      <c r="U26" s="374"/>
      <c r="V26" s="185"/>
      <c r="W26" s="375"/>
      <c r="X26" s="376"/>
      <c r="Y26" s="375"/>
      <c r="Z26" s="377"/>
      <c r="AA26" s="269"/>
      <c r="AB26" s="248">
        <f t="shared" si="4"/>
      </c>
      <c r="AC26" s="248">
        <f t="shared" si="5"/>
      </c>
      <c r="AD26" s="29" t="s">
        <v>45</v>
      </c>
      <c r="AE26" s="30">
        <v>2</v>
      </c>
      <c r="AF26" s="30">
        <v>1</v>
      </c>
      <c r="AG26" s="30">
        <v>3</v>
      </c>
      <c r="AH26" s="31">
        <v>2</v>
      </c>
      <c r="AI26" s="43">
        <f t="shared" si="6"/>
      </c>
      <c r="AJ26" s="132">
        <f t="shared" si="7"/>
      </c>
    </row>
    <row r="27" spans="2:36" ht="30" customHeight="1">
      <c r="B27" s="35"/>
      <c r="C27" s="81">
        <v>12</v>
      </c>
      <c r="D27" s="113"/>
      <c r="E27" s="253">
        <f t="shared" si="1"/>
      </c>
      <c r="F27" s="249"/>
      <c r="G27" s="253">
        <f t="shared" si="2"/>
      </c>
      <c r="H27" s="24"/>
      <c r="I27" s="22"/>
      <c r="J27" s="37">
        <v>19</v>
      </c>
      <c r="K27" s="140"/>
      <c r="L27" s="39" t="s">
        <v>30</v>
      </c>
      <c r="M27" s="21"/>
      <c r="N27" s="39" t="s">
        <v>30</v>
      </c>
      <c r="O27" s="20"/>
      <c r="P27" s="378" t="str">
        <f t="shared" si="3"/>
        <v>　　 歳</v>
      </c>
      <c r="Q27" s="379"/>
      <c r="R27" s="100" t="s">
        <v>24</v>
      </c>
      <c r="S27" s="103"/>
      <c r="T27" s="373" t="s">
        <v>188</v>
      </c>
      <c r="U27" s="374"/>
      <c r="V27" s="185"/>
      <c r="W27" s="375"/>
      <c r="X27" s="376"/>
      <c r="Y27" s="375"/>
      <c r="Z27" s="377"/>
      <c r="AA27" s="269"/>
      <c r="AB27" s="248">
        <f t="shared" si="4"/>
      </c>
      <c r="AC27" s="248">
        <f t="shared" si="5"/>
      </c>
      <c r="AD27" s="29" t="s">
        <v>46</v>
      </c>
      <c r="AE27" s="30">
        <v>2</v>
      </c>
      <c r="AF27" s="30">
        <v>1</v>
      </c>
      <c r="AG27" s="30">
        <v>3</v>
      </c>
      <c r="AH27" s="31">
        <v>2</v>
      </c>
      <c r="AI27" s="43">
        <f t="shared" si="6"/>
      </c>
      <c r="AJ27" s="132">
        <f t="shared" si="7"/>
      </c>
    </row>
    <row r="28" spans="2:36" ht="30" customHeight="1">
      <c r="B28" s="35"/>
      <c r="C28" s="81">
        <v>13</v>
      </c>
      <c r="D28" s="113"/>
      <c r="E28" s="253">
        <f t="shared" si="1"/>
      </c>
      <c r="F28" s="249"/>
      <c r="G28" s="253">
        <f t="shared" si="2"/>
      </c>
      <c r="H28" s="24"/>
      <c r="I28" s="22"/>
      <c r="J28" s="37">
        <v>19</v>
      </c>
      <c r="K28" s="140"/>
      <c r="L28" s="39" t="s">
        <v>30</v>
      </c>
      <c r="M28" s="21"/>
      <c r="N28" s="39" t="s">
        <v>30</v>
      </c>
      <c r="O28" s="20"/>
      <c r="P28" s="378" t="str">
        <f t="shared" si="3"/>
        <v>　　 歳</v>
      </c>
      <c r="Q28" s="379"/>
      <c r="R28" s="100" t="s">
        <v>24</v>
      </c>
      <c r="S28" s="103"/>
      <c r="T28" s="373" t="s">
        <v>188</v>
      </c>
      <c r="U28" s="374"/>
      <c r="V28" s="185"/>
      <c r="W28" s="375"/>
      <c r="X28" s="376"/>
      <c r="Y28" s="375"/>
      <c r="Z28" s="377"/>
      <c r="AA28" s="269"/>
      <c r="AB28" s="248">
        <f t="shared" si="4"/>
      </c>
      <c r="AC28" s="248">
        <f t="shared" si="5"/>
      </c>
      <c r="AD28" s="29" t="s">
        <v>47</v>
      </c>
      <c r="AE28" s="30">
        <v>2</v>
      </c>
      <c r="AF28" s="30">
        <v>1</v>
      </c>
      <c r="AG28" s="30">
        <v>3</v>
      </c>
      <c r="AH28" s="31">
        <v>2</v>
      </c>
      <c r="AI28" s="43">
        <f t="shared" si="6"/>
      </c>
      <c r="AJ28" s="132">
        <f t="shared" si="7"/>
      </c>
    </row>
    <row r="29" spans="2:36" ht="30" customHeight="1">
      <c r="B29" s="35"/>
      <c r="C29" s="81">
        <v>14</v>
      </c>
      <c r="D29" s="113"/>
      <c r="E29" s="253">
        <f t="shared" si="1"/>
      </c>
      <c r="F29" s="249"/>
      <c r="G29" s="253">
        <f t="shared" si="2"/>
      </c>
      <c r="H29" s="24"/>
      <c r="I29" s="22"/>
      <c r="J29" s="37">
        <v>19</v>
      </c>
      <c r="K29" s="140"/>
      <c r="L29" s="39" t="s">
        <v>30</v>
      </c>
      <c r="M29" s="21"/>
      <c r="N29" s="39" t="s">
        <v>30</v>
      </c>
      <c r="O29" s="20"/>
      <c r="P29" s="378" t="str">
        <f t="shared" si="3"/>
        <v>　　 歳</v>
      </c>
      <c r="Q29" s="379"/>
      <c r="R29" s="100" t="s">
        <v>24</v>
      </c>
      <c r="S29" s="103"/>
      <c r="T29" s="373" t="s">
        <v>188</v>
      </c>
      <c r="U29" s="374"/>
      <c r="V29" s="185"/>
      <c r="W29" s="375"/>
      <c r="X29" s="376"/>
      <c r="Y29" s="375"/>
      <c r="Z29" s="377"/>
      <c r="AA29" s="269"/>
      <c r="AB29" s="248">
        <f t="shared" si="4"/>
      </c>
      <c r="AC29" s="248">
        <f t="shared" si="5"/>
      </c>
      <c r="AD29" s="29" t="s">
        <v>39</v>
      </c>
      <c r="AE29" s="30">
        <v>2</v>
      </c>
      <c r="AF29" s="30">
        <v>1</v>
      </c>
      <c r="AG29" s="30">
        <v>3</v>
      </c>
      <c r="AH29" s="31">
        <v>2</v>
      </c>
      <c r="AI29" s="43">
        <f t="shared" si="6"/>
      </c>
      <c r="AJ29" s="132">
        <f t="shared" si="7"/>
      </c>
    </row>
    <row r="30" spans="2:36" ht="30" customHeight="1">
      <c r="B30" s="36"/>
      <c r="C30" s="82">
        <v>15</v>
      </c>
      <c r="D30" s="114"/>
      <c r="E30" s="261">
        <f t="shared" si="1"/>
      </c>
      <c r="F30" s="285"/>
      <c r="G30" s="261">
        <f t="shared" si="2"/>
      </c>
      <c r="H30" s="25"/>
      <c r="I30" s="23"/>
      <c r="J30" s="38">
        <v>19</v>
      </c>
      <c r="K30" s="141"/>
      <c r="L30" s="40" t="s">
        <v>30</v>
      </c>
      <c r="M30" s="11"/>
      <c r="N30" s="40" t="s">
        <v>30</v>
      </c>
      <c r="O30" s="12"/>
      <c r="P30" s="423" t="str">
        <f t="shared" si="3"/>
        <v>　　 歳</v>
      </c>
      <c r="Q30" s="424"/>
      <c r="R30" s="101" t="s">
        <v>24</v>
      </c>
      <c r="S30" s="104"/>
      <c r="T30" s="414" t="s">
        <v>188</v>
      </c>
      <c r="U30" s="415"/>
      <c r="V30" s="186"/>
      <c r="W30" s="406"/>
      <c r="X30" s="407"/>
      <c r="Y30" s="406"/>
      <c r="Z30" s="408"/>
      <c r="AA30" s="286"/>
      <c r="AB30" s="248">
        <f t="shared" si="4"/>
      </c>
      <c r="AC30" s="248">
        <f t="shared" si="5"/>
      </c>
      <c r="AD30" s="29" t="s">
        <v>48</v>
      </c>
      <c r="AE30" s="30">
        <v>3</v>
      </c>
      <c r="AF30" s="30">
        <v>2</v>
      </c>
      <c r="AG30" s="30">
        <v>4</v>
      </c>
      <c r="AH30" s="31">
        <v>2</v>
      </c>
      <c r="AI30" s="43">
        <f t="shared" si="6"/>
      </c>
      <c r="AJ30" s="132">
        <f t="shared" si="7"/>
      </c>
    </row>
    <row r="31" spans="2:36" ht="30" customHeight="1">
      <c r="B31" s="35"/>
      <c r="C31" s="81">
        <v>16</v>
      </c>
      <c r="D31" s="113"/>
      <c r="E31" s="253">
        <f aca="true" t="shared" si="8" ref="E31:E40">IF(K31="","",IF(D31="○",VLOOKUP(P31,$AD$14:$AH$85,2,FALSE),"-"))</f>
      </c>
      <c r="F31" s="249"/>
      <c r="G31" s="253">
        <f aca="true" t="shared" si="9" ref="G31:G40">IF(M31="","",IF(F31="○",VLOOKUP(P31,$AD$14:$AH$85,3,FALSE),"-"))</f>
      </c>
      <c r="H31" s="24"/>
      <c r="I31" s="22"/>
      <c r="J31" s="37">
        <v>19</v>
      </c>
      <c r="K31" s="140"/>
      <c r="L31" s="39" t="s">
        <v>30</v>
      </c>
      <c r="M31" s="21"/>
      <c r="N31" s="39" t="s">
        <v>30</v>
      </c>
      <c r="O31" s="20"/>
      <c r="P31" s="378" t="str">
        <f aca="true" t="shared" si="10" ref="P31:P38">CONCATENATE(IF(K31="","　　",IF(M31&lt;4,MID($A$4,FIND("ズ",$A$4)+1,4)-J31*100-K31,IF(AND(M31=4,O31=1),MID($A$4,FIND("ズ",$A$4)+1,4)-J31*100-K31,MID($A$4,FIND("ズ",$A$4)+1,4)-J31*100-K31-1)))," 歳")</f>
        <v>　　 歳</v>
      </c>
      <c r="Q31" s="379"/>
      <c r="R31" s="101" t="s">
        <v>24</v>
      </c>
      <c r="S31" s="103"/>
      <c r="T31" s="373"/>
      <c r="U31" s="374"/>
      <c r="V31" s="185"/>
      <c r="W31" s="375"/>
      <c r="X31" s="376"/>
      <c r="Y31" s="375"/>
      <c r="Z31" s="377"/>
      <c r="AA31" s="269"/>
      <c r="AB31" s="248">
        <f t="shared" si="4"/>
      </c>
      <c r="AC31" s="248">
        <f t="shared" si="5"/>
      </c>
      <c r="AD31" s="29" t="s">
        <v>49</v>
      </c>
      <c r="AE31" s="30">
        <v>3</v>
      </c>
      <c r="AF31" s="30">
        <v>2</v>
      </c>
      <c r="AG31" s="30">
        <v>4</v>
      </c>
      <c r="AH31" s="31">
        <v>2</v>
      </c>
      <c r="AI31" s="43">
        <f t="shared" si="6"/>
      </c>
      <c r="AJ31" s="132">
        <f>IF(D31="","",IF(D31="組手",IF(COUNTIF($AI$31:$AI$40,AI31)&gt;2,"出場数エラー",""),IF(D31="形",IF(COUNTIF($AI$31:$AI$40,AI31)&gt;2,"出場数エラー",""))))</f>
      </c>
    </row>
    <row r="32" spans="2:36" ht="30" customHeight="1">
      <c r="B32" s="35"/>
      <c r="C32" s="81">
        <v>17</v>
      </c>
      <c r="D32" s="113"/>
      <c r="E32" s="253">
        <f t="shared" si="8"/>
      </c>
      <c r="F32" s="249"/>
      <c r="G32" s="253">
        <f t="shared" si="9"/>
      </c>
      <c r="H32" s="24"/>
      <c r="I32" s="22"/>
      <c r="J32" s="37">
        <v>19</v>
      </c>
      <c r="K32" s="140"/>
      <c r="L32" s="39" t="s">
        <v>30</v>
      </c>
      <c r="M32" s="21"/>
      <c r="N32" s="39" t="s">
        <v>30</v>
      </c>
      <c r="O32" s="20"/>
      <c r="P32" s="378" t="str">
        <f t="shared" si="10"/>
        <v>　　 歳</v>
      </c>
      <c r="Q32" s="379"/>
      <c r="R32" s="101" t="s">
        <v>24</v>
      </c>
      <c r="S32" s="103"/>
      <c r="T32" s="373"/>
      <c r="U32" s="374"/>
      <c r="V32" s="185"/>
      <c r="W32" s="375"/>
      <c r="X32" s="376"/>
      <c r="Y32" s="375"/>
      <c r="Z32" s="377"/>
      <c r="AA32" s="269"/>
      <c r="AB32" s="248">
        <f t="shared" si="4"/>
      </c>
      <c r="AC32" s="248">
        <f t="shared" si="5"/>
      </c>
      <c r="AD32" s="29" t="s">
        <v>50</v>
      </c>
      <c r="AE32" s="30">
        <v>3</v>
      </c>
      <c r="AF32" s="30">
        <v>2</v>
      </c>
      <c r="AG32" s="30">
        <v>4</v>
      </c>
      <c r="AH32" s="31">
        <v>2</v>
      </c>
      <c r="AI32" s="43">
        <f t="shared" si="6"/>
      </c>
      <c r="AJ32" s="132">
        <f aca="true" t="shared" si="11" ref="AJ32:AJ40">IF(D32="","",IF(D32="組手",IF(COUNTIF($AI$31:$AI$40,AI32)&gt;2,"出場数エラー",""),IF(D32="形",IF(COUNTIF($AI$31:$AI$40,AI32)&gt;2,"出場数エラー",""))))</f>
      </c>
    </row>
    <row r="33" spans="2:36" ht="30" customHeight="1">
      <c r="B33" s="35"/>
      <c r="C33" s="81">
        <v>18</v>
      </c>
      <c r="D33" s="113"/>
      <c r="E33" s="253">
        <f t="shared" si="8"/>
      </c>
      <c r="F33" s="249"/>
      <c r="G33" s="253">
        <f t="shared" si="9"/>
      </c>
      <c r="H33" s="24"/>
      <c r="I33" s="22"/>
      <c r="J33" s="38">
        <v>19</v>
      </c>
      <c r="K33" s="141"/>
      <c r="L33" s="40" t="s">
        <v>30</v>
      </c>
      <c r="M33" s="11"/>
      <c r="N33" s="40" t="s">
        <v>30</v>
      </c>
      <c r="O33" s="20"/>
      <c r="P33" s="378" t="str">
        <f t="shared" si="10"/>
        <v>　　 歳</v>
      </c>
      <c r="Q33" s="379"/>
      <c r="R33" s="101" t="s">
        <v>24</v>
      </c>
      <c r="S33" s="103"/>
      <c r="T33" s="373" t="s">
        <v>188</v>
      </c>
      <c r="U33" s="374"/>
      <c r="V33" s="185"/>
      <c r="W33" s="375"/>
      <c r="X33" s="376"/>
      <c r="Y33" s="375"/>
      <c r="Z33" s="377"/>
      <c r="AA33" s="269"/>
      <c r="AB33" s="248">
        <f t="shared" si="4"/>
      </c>
      <c r="AC33" s="248">
        <f t="shared" si="5"/>
      </c>
      <c r="AD33" s="29" t="s">
        <v>51</v>
      </c>
      <c r="AE33" s="30">
        <v>3</v>
      </c>
      <c r="AF33" s="30">
        <v>2</v>
      </c>
      <c r="AG33" s="30">
        <v>4</v>
      </c>
      <c r="AH33" s="31">
        <v>2</v>
      </c>
      <c r="AI33" s="43">
        <f t="shared" si="6"/>
      </c>
      <c r="AJ33" s="132">
        <f t="shared" si="11"/>
      </c>
    </row>
    <row r="34" spans="2:36" ht="30" customHeight="1">
      <c r="B34" s="35"/>
      <c r="C34" s="82">
        <v>19</v>
      </c>
      <c r="D34" s="114"/>
      <c r="E34" s="261">
        <f t="shared" si="8"/>
      </c>
      <c r="F34" s="285"/>
      <c r="G34" s="261">
        <f t="shared" si="9"/>
      </c>
      <c r="H34" s="25"/>
      <c r="I34" s="23"/>
      <c r="J34" s="38">
        <v>19</v>
      </c>
      <c r="K34" s="141"/>
      <c r="L34" s="40" t="s">
        <v>30</v>
      </c>
      <c r="M34" s="11"/>
      <c r="N34" s="40" t="s">
        <v>30</v>
      </c>
      <c r="O34" s="12"/>
      <c r="P34" s="423" t="str">
        <f t="shared" si="10"/>
        <v>　　 歳</v>
      </c>
      <c r="Q34" s="424"/>
      <c r="R34" s="101" t="s">
        <v>24</v>
      </c>
      <c r="S34" s="104"/>
      <c r="T34" s="414" t="s">
        <v>188</v>
      </c>
      <c r="U34" s="415"/>
      <c r="V34" s="186"/>
      <c r="W34" s="406"/>
      <c r="X34" s="407"/>
      <c r="Y34" s="406"/>
      <c r="Z34" s="408"/>
      <c r="AA34" s="286"/>
      <c r="AB34" s="248">
        <f t="shared" si="4"/>
      </c>
      <c r="AC34" s="248">
        <f t="shared" si="5"/>
      </c>
      <c r="AD34" s="29" t="s">
        <v>52</v>
      </c>
      <c r="AE34" s="30">
        <v>3</v>
      </c>
      <c r="AF34" s="30">
        <v>2</v>
      </c>
      <c r="AG34" s="30">
        <v>4</v>
      </c>
      <c r="AH34" s="31">
        <v>2</v>
      </c>
      <c r="AI34" s="43">
        <f t="shared" si="6"/>
      </c>
      <c r="AJ34" s="132">
        <f t="shared" si="11"/>
      </c>
    </row>
    <row r="35" spans="2:36" ht="30" customHeight="1">
      <c r="B35" s="35"/>
      <c r="C35" s="81">
        <v>20</v>
      </c>
      <c r="D35" s="113"/>
      <c r="E35" s="253">
        <f t="shared" si="8"/>
      </c>
      <c r="F35" s="249"/>
      <c r="G35" s="253">
        <f t="shared" si="9"/>
      </c>
      <c r="H35" s="24"/>
      <c r="I35" s="22"/>
      <c r="J35" s="37">
        <v>19</v>
      </c>
      <c r="K35" s="140"/>
      <c r="L35" s="39" t="s">
        <v>30</v>
      </c>
      <c r="M35" s="21"/>
      <c r="N35" s="39" t="s">
        <v>30</v>
      </c>
      <c r="O35" s="20"/>
      <c r="P35" s="378" t="str">
        <f t="shared" si="10"/>
        <v>　　 歳</v>
      </c>
      <c r="Q35" s="379"/>
      <c r="R35" s="100" t="s">
        <v>24</v>
      </c>
      <c r="S35" s="103"/>
      <c r="T35" s="373" t="s">
        <v>188</v>
      </c>
      <c r="U35" s="374"/>
      <c r="V35" s="185"/>
      <c r="W35" s="375"/>
      <c r="X35" s="376"/>
      <c r="Y35" s="375"/>
      <c r="Z35" s="377"/>
      <c r="AA35" s="269"/>
      <c r="AB35" s="248">
        <f t="shared" si="4"/>
      </c>
      <c r="AC35" s="248">
        <f t="shared" si="5"/>
      </c>
      <c r="AD35" s="29" t="s">
        <v>53</v>
      </c>
      <c r="AE35" s="30">
        <v>4</v>
      </c>
      <c r="AF35" s="30">
        <v>2</v>
      </c>
      <c r="AG35" s="30">
        <v>5</v>
      </c>
      <c r="AH35" s="31">
        <v>3</v>
      </c>
      <c r="AI35" s="43">
        <f t="shared" si="6"/>
      </c>
      <c r="AJ35" s="132">
        <f t="shared" si="11"/>
      </c>
    </row>
    <row r="36" spans="2:36" ht="30" customHeight="1">
      <c r="B36" s="35"/>
      <c r="C36" s="82">
        <v>21</v>
      </c>
      <c r="D36" s="113"/>
      <c r="E36" s="253">
        <f t="shared" si="8"/>
      </c>
      <c r="F36" s="249"/>
      <c r="G36" s="253">
        <f t="shared" si="9"/>
      </c>
      <c r="H36" s="24"/>
      <c r="I36" s="22"/>
      <c r="J36" s="37">
        <v>19</v>
      </c>
      <c r="K36" s="140"/>
      <c r="L36" s="39" t="s">
        <v>30</v>
      </c>
      <c r="M36" s="21"/>
      <c r="N36" s="39" t="s">
        <v>30</v>
      </c>
      <c r="O36" s="20"/>
      <c r="P36" s="378" t="str">
        <f t="shared" si="10"/>
        <v>　　 歳</v>
      </c>
      <c r="Q36" s="379"/>
      <c r="R36" s="100" t="s">
        <v>24</v>
      </c>
      <c r="S36" s="103"/>
      <c r="T36" s="373" t="s">
        <v>188</v>
      </c>
      <c r="U36" s="374"/>
      <c r="V36" s="185"/>
      <c r="W36" s="375"/>
      <c r="X36" s="376"/>
      <c r="Y36" s="375"/>
      <c r="Z36" s="377"/>
      <c r="AA36" s="269"/>
      <c r="AB36" s="248">
        <f t="shared" si="4"/>
      </c>
      <c r="AC36" s="248">
        <f t="shared" si="5"/>
      </c>
      <c r="AD36" s="29" t="s">
        <v>54</v>
      </c>
      <c r="AE36" s="30">
        <v>4</v>
      </c>
      <c r="AF36" s="30">
        <v>2</v>
      </c>
      <c r="AG36" s="30">
        <v>5</v>
      </c>
      <c r="AH36" s="31">
        <v>3</v>
      </c>
      <c r="AI36" s="43">
        <f t="shared" si="6"/>
      </c>
      <c r="AJ36" s="132">
        <f t="shared" si="11"/>
      </c>
    </row>
    <row r="37" spans="2:36" ht="30" customHeight="1">
      <c r="B37" s="35"/>
      <c r="C37" s="81">
        <v>22</v>
      </c>
      <c r="D37" s="113"/>
      <c r="E37" s="253">
        <f t="shared" si="8"/>
      </c>
      <c r="F37" s="249"/>
      <c r="G37" s="253">
        <f t="shared" si="9"/>
      </c>
      <c r="H37" s="24"/>
      <c r="I37" s="22"/>
      <c r="J37" s="37">
        <v>19</v>
      </c>
      <c r="K37" s="140"/>
      <c r="L37" s="39" t="s">
        <v>30</v>
      </c>
      <c r="M37" s="21"/>
      <c r="N37" s="39" t="s">
        <v>30</v>
      </c>
      <c r="O37" s="20"/>
      <c r="P37" s="378" t="str">
        <f t="shared" si="10"/>
        <v>　　 歳</v>
      </c>
      <c r="Q37" s="379"/>
      <c r="R37" s="100" t="s">
        <v>24</v>
      </c>
      <c r="S37" s="103"/>
      <c r="T37" s="373" t="s">
        <v>188</v>
      </c>
      <c r="U37" s="374"/>
      <c r="V37" s="185"/>
      <c r="W37" s="375"/>
      <c r="X37" s="376"/>
      <c r="Y37" s="375"/>
      <c r="Z37" s="377"/>
      <c r="AA37" s="269"/>
      <c r="AB37" s="248">
        <f t="shared" si="4"/>
      </c>
      <c r="AC37" s="248">
        <f t="shared" si="5"/>
      </c>
      <c r="AD37" s="29" t="s">
        <v>55</v>
      </c>
      <c r="AE37" s="30">
        <v>4</v>
      </c>
      <c r="AF37" s="30">
        <v>2</v>
      </c>
      <c r="AG37" s="30">
        <v>5</v>
      </c>
      <c r="AH37" s="31">
        <v>3</v>
      </c>
      <c r="AI37" s="43">
        <f t="shared" si="6"/>
      </c>
      <c r="AJ37" s="132">
        <f t="shared" si="11"/>
      </c>
    </row>
    <row r="38" spans="2:36" ht="30" customHeight="1">
      <c r="B38" s="35"/>
      <c r="C38" s="82">
        <v>23</v>
      </c>
      <c r="D38" s="113"/>
      <c r="E38" s="253">
        <f t="shared" si="8"/>
      </c>
      <c r="F38" s="249"/>
      <c r="G38" s="253">
        <f t="shared" si="9"/>
      </c>
      <c r="H38" s="24"/>
      <c r="I38" s="22"/>
      <c r="J38" s="37">
        <v>19</v>
      </c>
      <c r="K38" s="140"/>
      <c r="L38" s="39" t="s">
        <v>30</v>
      </c>
      <c r="M38" s="21"/>
      <c r="N38" s="39" t="s">
        <v>30</v>
      </c>
      <c r="O38" s="20"/>
      <c r="P38" s="378" t="str">
        <f t="shared" si="10"/>
        <v>　　 歳</v>
      </c>
      <c r="Q38" s="379"/>
      <c r="R38" s="100" t="s">
        <v>24</v>
      </c>
      <c r="S38" s="103"/>
      <c r="T38" s="373" t="s">
        <v>188</v>
      </c>
      <c r="U38" s="374"/>
      <c r="V38" s="185"/>
      <c r="W38" s="375"/>
      <c r="X38" s="376"/>
      <c r="Y38" s="375"/>
      <c r="Z38" s="377"/>
      <c r="AA38" s="269"/>
      <c r="AB38" s="248">
        <f t="shared" si="4"/>
      </c>
      <c r="AC38" s="248">
        <f t="shared" si="5"/>
      </c>
      <c r="AD38" s="29" t="s">
        <v>56</v>
      </c>
      <c r="AE38" s="30">
        <v>4</v>
      </c>
      <c r="AF38" s="30">
        <v>2</v>
      </c>
      <c r="AG38" s="30">
        <v>5</v>
      </c>
      <c r="AH38" s="31">
        <v>3</v>
      </c>
      <c r="AI38" s="43">
        <f t="shared" si="6"/>
      </c>
      <c r="AJ38" s="132">
        <f t="shared" si="11"/>
      </c>
    </row>
    <row r="39" spans="2:36" ht="30" customHeight="1">
      <c r="B39" s="35"/>
      <c r="C39" s="81">
        <v>24</v>
      </c>
      <c r="D39" s="113"/>
      <c r="E39" s="253">
        <f t="shared" si="8"/>
      </c>
      <c r="F39" s="249"/>
      <c r="G39" s="253">
        <f t="shared" si="9"/>
      </c>
      <c r="H39" s="24"/>
      <c r="I39" s="22"/>
      <c r="J39" s="37">
        <v>19</v>
      </c>
      <c r="K39" s="140"/>
      <c r="L39" s="39" t="s">
        <v>30</v>
      </c>
      <c r="M39" s="21"/>
      <c r="N39" s="39" t="s">
        <v>30</v>
      </c>
      <c r="O39" s="20"/>
      <c r="P39" s="378" t="str">
        <f>CONCATENATE(IF(K39="","　　",IF(M39&lt;4,MID($A$4,FIND("ズ",$A$4)+1,4)-J39*100-K39,IF(AND(M39=4,O39=1),MID($A$4,FIND("ズ",$A$4)+1,4)-J39*100-K39,MID($A$4,FIND("ズ",$A$4)+1,4)-J39*100-K39-1)))," 歳")</f>
        <v>　　 歳</v>
      </c>
      <c r="Q39" s="379"/>
      <c r="R39" s="100" t="s">
        <v>24</v>
      </c>
      <c r="S39" s="103"/>
      <c r="T39" s="373" t="s">
        <v>188</v>
      </c>
      <c r="U39" s="374"/>
      <c r="V39" s="185"/>
      <c r="W39" s="375"/>
      <c r="X39" s="376"/>
      <c r="Y39" s="375"/>
      <c r="Z39" s="377"/>
      <c r="AA39" s="269"/>
      <c r="AB39" s="248">
        <f t="shared" si="4"/>
      </c>
      <c r="AC39" s="248">
        <f t="shared" si="5"/>
      </c>
      <c r="AD39" s="29" t="s">
        <v>57</v>
      </c>
      <c r="AE39" s="30">
        <v>4</v>
      </c>
      <c r="AF39" s="30">
        <v>2</v>
      </c>
      <c r="AG39" s="30">
        <v>5</v>
      </c>
      <c r="AH39" s="31">
        <v>3</v>
      </c>
      <c r="AI39" s="43">
        <f t="shared" si="6"/>
      </c>
      <c r="AJ39" s="132">
        <f t="shared" si="11"/>
      </c>
    </row>
    <row r="40" spans="2:36" ht="30" customHeight="1" thickBot="1">
      <c r="B40" s="35"/>
      <c r="C40" s="296">
        <v>25</v>
      </c>
      <c r="D40" s="115"/>
      <c r="E40" s="292">
        <f t="shared" si="8"/>
      </c>
      <c r="F40" s="250"/>
      <c r="G40" s="292">
        <f t="shared" si="9"/>
      </c>
      <c r="H40" s="95"/>
      <c r="I40" s="96"/>
      <c r="J40" s="324">
        <v>19</v>
      </c>
      <c r="K40" s="142"/>
      <c r="L40" s="325" t="s">
        <v>30</v>
      </c>
      <c r="M40" s="97"/>
      <c r="N40" s="325" t="s">
        <v>30</v>
      </c>
      <c r="O40" s="99"/>
      <c r="P40" s="421" t="str">
        <f>CONCATENATE(IF(K40="","　　",IF(M40&lt;4,MID($A$4,FIND("ズ",$A$4)+1,4)-J40*100-K40,IF(AND(M40=4,O40=1),MID($A$4,FIND("ズ",$A$4)+1,4)-J40*100-K40,MID($A$4,FIND("ズ",$A$4)+1,4)-J40*100-K40-1)))," 歳")</f>
        <v>　　 歳</v>
      </c>
      <c r="Q40" s="422"/>
      <c r="R40" s="326" t="s">
        <v>24</v>
      </c>
      <c r="S40" s="105"/>
      <c r="T40" s="416" t="s">
        <v>188</v>
      </c>
      <c r="U40" s="417"/>
      <c r="V40" s="187"/>
      <c r="W40" s="409"/>
      <c r="X40" s="410"/>
      <c r="Y40" s="409"/>
      <c r="Z40" s="411"/>
      <c r="AA40" s="272"/>
      <c r="AB40" s="248">
        <f t="shared" si="4"/>
      </c>
      <c r="AC40" s="248">
        <f t="shared" si="5"/>
      </c>
      <c r="AD40" s="29" t="s">
        <v>58</v>
      </c>
      <c r="AE40" s="30">
        <v>5</v>
      </c>
      <c r="AF40" s="30">
        <v>3</v>
      </c>
      <c r="AG40" s="30">
        <v>5</v>
      </c>
      <c r="AH40" s="31">
        <v>3</v>
      </c>
      <c r="AI40" s="43">
        <f t="shared" si="6"/>
      </c>
      <c r="AJ40" s="132">
        <f t="shared" si="11"/>
      </c>
    </row>
    <row r="41" spans="2:36" s="16" customFormat="1" ht="18" customHeight="1" thickTop="1">
      <c r="B41" s="256"/>
      <c r="C41" s="9"/>
      <c r="D41" s="9"/>
      <c r="E41" s="9"/>
      <c r="F41" s="9"/>
      <c r="G41" s="9"/>
      <c r="H41" s="9"/>
      <c r="I41" s="9"/>
      <c r="J41" s="9"/>
      <c r="K41" s="9"/>
      <c r="L41" s="9"/>
      <c r="M41" s="9"/>
      <c r="N41" s="9"/>
      <c r="O41" s="9"/>
      <c r="P41" s="9"/>
      <c r="Q41" s="9"/>
      <c r="R41" s="9"/>
      <c r="S41" s="9"/>
      <c r="T41" s="9"/>
      <c r="U41" s="9"/>
      <c r="AA41" s="262"/>
      <c r="AB41" s="132"/>
      <c r="AC41" s="132"/>
      <c r="AD41" s="29" t="s">
        <v>59</v>
      </c>
      <c r="AE41" s="30">
        <v>5</v>
      </c>
      <c r="AF41" s="30">
        <v>3</v>
      </c>
      <c r="AG41" s="30">
        <v>5</v>
      </c>
      <c r="AH41" s="31">
        <v>3</v>
      </c>
      <c r="AJ41" s="132"/>
    </row>
    <row r="42" spans="2:36" s="16" customFormat="1" ht="17.25">
      <c r="B42" s="518" t="s">
        <v>22</v>
      </c>
      <c r="C42" s="9" t="s">
        <v>246</v>
      </c>
      <c r="E42" s="9"/>
      <c r="F42" s="4"/>
      <c r="G42" s="4"/>
      <c r="H42" s="4"/>
      <c r="I42" s="4"/>
      <c r="J42" s="4"/>
      <c r="K42" s="4"/>
      <c r="L42" s="4"/>
      <c r="M42" s="4"/>
      <c r="N42" s="4"/>
      <c r="O42" s="4"/>
      <c r="P42" s="4"/>
      <c r="Q42" s="4"/>
      <c r="R42" s="4"/>
      <c r="S42" s="4"/>
      <c r="T42" s="4"/>
      <c r="U42" s="4"/>
      <c r="V42" s="4"/>
      <c r="AB42" s="132"/>
      <c r="AC42" s="132"/>
      <c r="AD42" s="29" t="s">
        <v>60</v>
      </c>
      <c r="AE42" s="30">
        <v>5</v>
      </c>
      <c r="AF42" s="30">
        <v>3</v>
      </c>
      <c r="AG42" s="30">
        <v>5</v>
      </c>
      <c r="AH42" s="31">
        <v>3</v>
      </c>
      <c r="AJ42" s="132"/>
    </row>
    <row r="43" spans="2:36" s="16" customFormat="1" ht="14.25" customHeight="1">
      <c r="B43" s="519"/>
      <c r="C43" s="9" t="s">
        <v>250</v>
      </c>
      <c r="D43" s="18"/>
      <c r="E43" s="18"/>
      <c r="F43" s="18"/>
      <c r="G43" s="18"/>
      <c r="J43" s="4"/>
      <c r="K43" s="4"/>
      <c r="L43" s="4"/>
      <c r="M43" s="4"/>
      <c r="N43" s="4"/>
      <c r="O43" s="4"/>
      <c r="P43" s="4"/>
      <c r="Q43" s="4"/>
      <c r="AB43" s="132"/>
      <c r="AC43" s="132"/>
      <c r="AD43" s="29" t="s">
        <v>61</v>
      </c>
      <c r="AE43" s="30">
        <v>5</v>
      </c>
      <c r="AF43" s="30">
        <v>3</v>
      </c>
      <c r="AG43" s="30">
        <v>5</v>
      </c>
      <c r="AH43" s="31">
        <v>3</v>
      </c>
      <c r="AJ43" s="132"/>
    </row>
    <row r="44" spans="2:36" s="16" customFormat="1" ht="5.25" customHeight="1" thickBot="1">
      <c r="B44" s="279"/>
      <c r="C44" s="17"/>
      <c r="D44" s="18"/>
      <c r="E44" s="18"/>
      <c r="F44" s="18"/>
      <c r="G44" s="18"/>
      <c r="J44" s="4"/>
      <c r="K44" s="4"/>
      <c r="L44" s="4"/>
      <c r="M44" s="4"/>
      <c r="N44" s="4"/>
      <c r="O44" s="4"/>
      <c r="P44" s="4"/>
      <c r="Q44" s="4"/>
      <c r="AB44" s="132"/>
      <c r="AC44" s="132"/>
      <c r="AD44" s="29" t="s">
        <v>62</v>
      </c>
      <c r="AE44" s="30">
        <v>5</v>
      </c>
      <c r="AF44" s="30">
        <v>3</v>
      </c>
      <c r="AG44" s="30">
        <v>5</v>
      </c>
      <c r="AH44" s="31">
        <v>3</v>
      </c>
      <c r="AJ44" s="132"/>
    </row>
    <row r="45" spans="2:34" ht="14.25" customHeight="1" thickBot="1" thickTop="1">
      <c r="B45" s="520" t="s">
        <v>20</v>
      </c>
      <c r="C45" s="521"/>
      <c r="D45" s="429" t="s">
        <v>21</v>
      </c>
      <c r="E45" s="430"/>
      <c r="F45" s="430"/>
      <c r="G45" s="430"/>
      <c r="H45" s="431"/>
      <c r="I45" s="515" t="s">
        <v>10</v>
      </c>
      <c r="J45" s="432" t="s">
        <v>11</v>
      </c>
      <c r="K45" s="433"/>
      <c r="L45" s="434"/>
      <c r="M45" s="183" t="s">
        <v>216</v>
      </c>
      <c r="N45" s="438" t="s">
        <v>258</v>
      </c>
      <c r="O45" s="438"/>
      <c r="P45" s="439"/>
      <c r="Q45" s="506" t="s">
        <v>260</v>
      </c>
      <c r="R45" s="507"/>
      <c r="S45" s="507"/>
      <c r="T45" s="507"/>
      <c r="U45" s="507"/>
      <c r="V45" s="507"/>
      <c r="W45" s="507"/>
      <c r="X45" s="507"/>
      <c r="Y45" s="507"/>
      <c r="Z45" s="508"/>
      <c r="AA45" s="263"/>
      <c r="AD45" s="29" t="s">
        <v>63</v>
      </c>
      <c r="AE45" s="30">
        <v>6</v>
      </c>
      <c r="AF45" s="30">
        <v>3</v>
      </c>
      <c r="AG45" s="30">
        <v>5</v>
      </c>
      <c r="AH45" s="31">
        <v>3</v>
      </c>
    </row>
    <row r="46" spans="2:34" ht="15" customHeight="1" thickBot="1" thickTop="1">
      <c r="B46" s="522"/>
      <c r="C46" s="523"/>
      <c r="D46" s="418" t="s">
        <v>215</v>
      </c>
      <c r="E46" s="419"/>
      <c r="F46" s="419"/>
      <c r="G46" s="419"/>
      <c r="H46" s="420"/>
      <c r="I46" s="516"/>
      <c r="J46" s="435"/>
      <c r="K46" s="436"/>
      <c r="L46" s="437"/>
      <c r="M46" s="182" t="s">
        <v>217</v>
      </c>
      <c r="N46" s="440" t="s">
        <v>259</v>
      </c>
      <c r="O46" s="440"/>
      <c r="P46" s="441"/>
      <c r="Q46" s="509"/>
      <c r="R46" s="510"/>
      <c r="S46" s="510"/>
      <c r="T46" s="510"/>
      <c r="U46" s="510"/>
      <c r="V46" s="510"/>
      <c r="W46" s="510"/>
      <c r="X46" s="510"/>
      <c r="Y46" s="510"/>
      <c r="Z46" s="511"/>
      <c r="AA46" s="263"/>
      <c r="AD46" s="29" t="s">
        <v>64</v>
      </c>
      <c r="AE46" s="30">
        <v>6</v>
      </c>
      <c r="AF46" s="30">
        <v>3</v>
      </c>
      <c r="AG46" s="30">
        <v>5</v>
      </c>
      <c r="AH46" s="31">
        <v>3</v>
      </c>
    </row>
    <row r="47" spans="2:34" ht="18" thickTop="1">
      <c r="B47" s="522"/>
      <c r="C47" s="523"/>
      <c r="D47" s="476" t="s">
        <v>214</v>
      </c>
      <c r="E47" s="477"/>
      <c r="F47" s="477"/>
      <c r="G47" s="477"/>
      <c r="H47" s="478"/>
      <c r="I47" s="516"/>
      <c r="J47" s="526" t="s">
        <v>218</v>
      </c>
      <c r="K47" s="527"/>
      <c r="L47" s="527"/>
      <c r="M47" s="527"/>
      <c r="N47" s="528"/>
      <c r="O47" s="512" t="s">
        <v>219</v>
      </c>
      <c r="P47" s="513"/>
      <c r="Q47" s="513"/>
      <c r="R47" s="513"/>
      <c r="S47" s="513"/>
      <c r="T47" s="513"/>
      <c r="U47" s="513"/>
      <c r="V47" s="513"/>
      <c r="W47" s="513"/>
      <c r="X47" s="513"/>
      <c r="Y47" s="513"/>
      <c r="Z47" s="514"/>
      <c r="AA47" s="264"/>
      <c r="AD47" s="29" t="s">
        <v>65</v>
      </c>
      <c r="AE47" s="30">
        <v>6</v>
      </c>
      <c r="AF47" s="30">
        <v>3</v>
      </c>
      <c r="AG47" s="30">
        <v>5</v>
      </c>
      <c r="AH47" s="31">
        <v>3</v>
      </c>
    </row>
    <row r="48" spans="2:34" ht="18" thickBot="1">
      <c r="B48" s="524"/>
      <c r="C48" s="525"/>
      <c r="D48" s="479"/>
      <c r="E48" s="480"/>
      <c r="F48" s="480"/>
      <c r="G48" s="480"/>
      <c r="H48" s="481"/>
      <c r="I48" s="517"/>
      <c r="J48" s="529" t="s">
        <v>19</v>
      </c>
      <c r="K48" s="530"/>
      <c r="L48" s="530"/>
      <c r="M48" s="530"/>
      <c r="N48" s="531"/>
      <c r="O48" s="496" t="s">
        <v>220</v>
      </c>
      <c r="P48" s="497"/>
      <c r="Q48" s="497"/>
      <c r="R48" s="497"/>
      <c r="S48" s="497"/>
      <c r="T48" s="497"/>
      <c r="U48" s="497"/>
      <c r="V48" s="497"/>
      <c r="W48" s="497"/>
      <c r="X48" s="497"/>
      <c r="Y48" s="497"/>
      <c r="Z48" s="498"/>
      <c r="AA48" s="265"/>
      <c r="AD48" s="29" t="s">
        <v>66</v>
      </c>
      <c r="AE48" s="30">
        <v>6</v>
      </c>
      <c r="AF48" s="30">
        <v>3</v>
      </c>
      <c r="AG48" s="30">
        <v>5</v>
      </c>
      <c r="AH48" s="31">
        <v>3</v>
      </c>
    </row>
    <row r="49" spans="30:34" ht="18" thickTop="1">
      <c r="AD49" s="29" t="s">
        <v>67</v>
      </c>
      <c r="AE49" s="30">
        <v>6</v>
      </c>
      <c r="AF49" s="30">
        <v>3</v>
      </c>
      <c r="AG49" s="30">
        <v>5</v>
      </c>
      <c r="AH49" s="31">
        <v>3</v>
      </c>
    </row>
    <row r="50" spans="9:34" ht="17.25" customHeight="1">
      <c r="I50" s="194"/>
      <c r="J50" s="195"/>
      <c r="K50" s="196"/>
      <c r="AD50" s="29" t="s">
        <v>68</v>
      </c>
      <c r="AE50" s="30">
        <v>7</v>
      </c>
      <c r="AF50" s="30">
        <v>4</v>
      </c>
      <c r="AG50" s="30">
        <v>5</v>
      </c>
      <c r="AH50" s="31">
        <v>3</v>
      </c>
    </row>
    <row r="51" spans="9:34" ht="17.25">
      <c r="I51" s="193"/>
      <c r="J51" s="193"/>
      <c r="K51" s="197"/>
      <c r="AD51" s="29" t="s">
        <v>69</v>
      </c>
      <c r="AE51" s="30">
        <v>7</v>
      </c>
      <c r="AF51" s="30">
        <v>4</v>
      </c>
      <c r="AG51" s="30">
        <v>5</v>
      </c>
      <c r="AH51" s="31">
        <v>3</v>
      </c>
    </row>
    <row r="52" spans="9:34" ht="17.25">
      <c r="I52" s="193"/>
      <c r="J52" s="193"/>
      <c r="K52" s="197"/>
      <c r="AD52" s="29" t="s">
        <v>70</v>
      </c>
      <c r="AE52" s="30">
        <v>7</v>
      </c>
      <c r="AF52" s="30">
        <v>4</v>
      </c>
      <c r="AG52" s="30">
        <v>5</v>
      </c>
      <c r="AH52" s="31">
        <v>3</v>
      </c>
    </row>
    <row r="53" spans="9:34" ht="17.25">
      <c r="I53" s="193"/>
      <c r="J53" s="193"/>
      <c r="K53" s="197"/>
      <c r="AD53" s="29" t="s">
        <v>71</v>
      </c>
      <c r="AE53" s="30">
        <v>7</v>
      </c>
      <c r="AF53" s="30">
        <v>4</v>
      </c>
      <c r="AG53" s="30">
        <v>5</v>
      </c>
      <c r="AH53" s="31">
        <v>3</v>
      </c>
    </row>
    <row r="54" spans="11:34" ht="17.25">
      <c r="K54" s="3"/>
      <c r="AD54" s="29" t="s">
        <v>72</v>
      </c>
      <c r="AE54" s="30">
        <v>7</v>
      </c>
      <c r="AF54" s="30">
        <v>4</v>
      </c>
      <c r="AG54" s="30">
        <v>5</v>
      </c>
      <c r="AH54" s="31">
        <v>3</v>
      </c>
    </row>
    <row r="55" spans="11:34" ht="17.25">
      <c r="K55" s="3"/>
      <c r="AD55" s="29" t="s">
        <v>73</v>
      </c>
      <c r="AE55" s="30">
        <v>7</v>
      </c>
      <c r="AF55" s="30">
        <v>4</v>
      </c>
      <c r="AG55" s="30">
        <v>5</v>
      </c>
      <c r="AH55" s="31">
        <v>3</v>
      </c>
    </row>
    <row r="56" spans="30:34" ht="17.25">
      <c r="AD56" s="29" t="s">
        <v>74</v>
      </c>
      <c r="AE56" s="30">
        <v>7</v>
      </c>
      <c r="AF56" s="30">
        <v>4</v>
      </c>
      <c r="AG56" s="30">
        <v>5</v>
      </c>
      <c r="AH56" s="31">
        <v>3</v>
      </c>
    </row>
    <row r="57" spans="30:34" ht="17.25">
      <c r="AD57" s="29" t="s">
        <v>75</v>
      </c>
      <c r="AE57" s="30">
        <v>7</v>
      </c>
      <c r="AF57" s="30">
        <v>4</v>
      </c>
      <c r="AG57" s="30">
        <v>5</v>
      </c>
      <c r="AH57" s="31">
        <v>3</v>
      </c>
    </row>
    <row r="58" spans="30:34" ht="17.25">
      <c r="AD58" s="29" t="s">
        <v>76</v>
      </c>
      <c r="AE58" s="30">
        <v>7</v>
      </c>
      <c r="AF58" s="30">
        <v>4</v>
      </c>
      <c r="AG58" s="30">
        <v>5</v>
      </c>
      <c r="AH58" s="31">
        <v>3</v>
      </c>
    </row>
    <row r="59" spans="30:34" ht="17.25">
      <c r="AD59" s="29" t="s">
        <v>77</v>
      </c>
      <c r="AE59" s="30">
        <v>7</v>
      </c>
      <c r="AF59" s="30">
        <v>4</v>
      </c>
      <c r="AG59" s="30">
        <v>5</v>
      </c>
      <c r="AH59" s="31">
        <v>3</v>
      </c>
    </row>
    <row r="60" spans="30:34" ht="17.25">
      <c r="AD60" s="29" t="s">
        <v>78</v>
      </c>
      <c r="AE60" s="30">
        <v>7</v>
      </c>
      <c r="AF60" s="30">
        <v>4</v>
      </c>
      <c r="AG60" s="30">
        <v>5</v>
      </c>
      <c r="AH60" s="31">
        <v>3</v>
      </c>
    </row>
    <row r="61" spans="30:34" ht="17.25">
      <c r="AD61" s="29" t="s">
        <v>79</v>
      </c>
      <c r="AE61" s="30">
        <v>7</v>
      </c>
      <c r="AF61" s="30">
        <v>4</v>
      </c>
      <c r="AG61" s="30">
        <v>5</v>
      </c>
      <c r="AH61" s="31">
        <v>3</v>
      </c>
    </row>
    <row r="62" spans="30:34" ht="17.25">
      <c r="AD62" s="29" t="s">
        <v>80</v>
      </c>
      <c r="AE62" s="30">
        <v>7</v>
      </c>
      <c r="AF62" s="30">
        <v>4</v>
      </c>
      <c r="AG62" s="30">
        <v>5</v>
      </c>
      <c r="AH62" s="31">
        <v>3</v>
      </c>
    </row>
    <row r="63" spans="30:34" ht="17.25">
      <c r="AD63" s="29" t="s">
        <v>81</v>
      </c>
      <c r="AE63" s="30">
        <v>7</v>
      </c>
      <c r="AF63" s="30">
        <v>4</v>
      </c>
      <c r="AG63" s="30">
        <v>5</v>
      </c>
      <c r="AH63" s="31">
        <v>3</v>
      </c>
    </row>
    <row r="64" spans="30:34" ht="17.25">
      <c r="AD64" s="29" t="s">
        <v>82</v>
      </c>
      <c r="AE64" s="30">
        <v>7</v>
      </c>
      <c r="AF64" s="30">
        <v>4</v>
      </c>
      <c r="AG64" s="30">
        <v>5</v>
      </c>
      <c r="AH64" s="31">
        <v>3</v>
      </c>
    </row>
    <row r="65" spans="30:34" ht="17.25">
      <c r="AD65" s="29" t="s">
        <v>83</v>
      </c>
      <c r="AE65" s="30">
        <v>7</v>
      </c>
      <c r="AF65" s="30">
        <v>4</v>
      </c>
      <c r="AG65" s="30">
        <v>5</v>
      </c>
      <c r="AH65" s="31">
        <v>3</v>
      </c>
    </row>
    <row r="66" spans="30:34" ht="17.25">
      <c r="AD66" s="29" t="s">
        <v>84</v>
      </c>
      <c r="AE66" s="30">
        <v>7</v>
      </c>
      <c r="AF66" s="30">
        <v>4</v>
      </c>
      <c r="AG66" s="30">
        <v>5</v>
      </c>
      <c r="AH66" s="31">
        <v>3</v>
      </c>
    </row>
    <row r="67" spans="30:34" ht="17.25">
      <c r="AD67" s="29" t="s">
        <v>85</v>
      </c>
      <c r="AE67" s="30">
        <v>7</v>
      </c>
      <c r="AF67" s="30">
        <v>4</v>
      </c>
      <c r="AG67" s="30">
        <v>5</v>
      </c>
      <c r="AH67" s="31">
        <v>3</v>
      </c>
    </row>
    <row r="68" spans="30:34" ht="17.25">
      <c r="AD68" s="29" t="s">
        <v>86</v>
      </c>
      <c r="AE68" s="30">
        <v>7</v>
      </c>
      <c r="AF68" s="30">
        <v>4</v>
      </c>
      <c r="AG68" s="30">
        <v>5</v>
      </c>
      <c r="AH68" s="31">
        <v>3</v>
      </c>
    </row>
    <row r="69" spans="30:34" ht="17.25">
      <c r="AD69" s="29" t="s">
        <v>87</v>
      </c>
      <c r="AE69" s="30">
        <v>7</v>
      </c>
      <c r="AF69" s="30">
        <v>4</v>
      </c>
      <c r="AG69" s="30">
        <v>5</v>
      </c>
      <c r="AH69" s="31">
        <v>3</v>
      </c>
    </row>
    <row r="70" spans="30:34" ht="17.25">
      <c r="AD70" s="29" t="s">
        <v>88</v>
      </c>
      <c r="AE70" s="30">
        <v>7</v>
      </c>
      <c r="AF70" s="30">
        <v>4</v>
      </c>
      <c r="AG70" s="30">
        <v>5</v>
      </c>
      <c r="AH70" s="31">
        <v>3</v>
      </c>
    </row>
    <row r="71" spans="30:34" ht="17.25">
      <c r="AD71" s="29" t="s">
        <v>89</v>
      </c>
      <c r="AE71" s="30">
        <v>7</v>
      </c>
      <c r="AF71" s="30">
        <v>4</v>
      </c>
      <c r="AG71" s="30">
        <v>5</v>
      </c>
      <c r="AH71" s="31">
        <v>3</v>
      </c>
    </row>
    <row r="72" spans="30:34" ht="17.25">
      <c r="AD72" s="29" t="s">
        <v>90</v>
      </c>
      <c r="AE72" s="30">
        <v>7</v>
      </c>
      <c r="AF72" s="30">
        <v>4</v>
      </c>
      <c r="AG72" s="30">
        <v>5</v>
      </c>
      <c r="AH72" s="31">
        <v>3</v>
      </c>
    </row>
    <row r="73" spans="30:34" ht="17.25">
      <c r="AD73" s="29" t="s">
        <v>91</v>
      </c>
      <c r="AE73" s="30">
        <v>7</v>
      </c>
      <c r="AF73" s="30">
        <v>4</v>
      </c>
      <c r="AG73" s="30">
        <v>5</v>
      </c>
      <c r="AH73" s="31">
        <v>3</v>
      </c>
    </row>
    <row r="74" spans="30:34" ht="17.25">
      <c r="AD74" s="29" t="s">
        <v>92</v>
      </c>
      <c r="AE74" s="30">
        <v>7</v>
      </c>
      <c r="AF74" s="30">
        <v>4</v>
      </c>
      <c r="AG74" s="30">
        <v>5</v>
      </c>
      <c r="AH74" s="31">
        <v>3</v>
      </c>
    </row>
    <row r="75" spans="30:34" ht="17.25">
      <c r="AD75" s="29" t="s">
        <v>93</v>
      </c>
      <c r="AE75" s="30">
        <v>7</v>
      </c>
      <c r="AF75" s="30">
        <v>4</v>
      </c>
      <c r="AG75" s="30">
        <v>5</v>
      </c>
      <c r="AH75" s="31">
        <v>3</v>
      </c>
    </row>
    <row r="76" spans="30:34" ht="17.25">
      <c r="AD76" s="29" t="s">
        <v>94</v>
      </c>
      <c r="AE76" s="30">
        <v>7</v>
      </c>
      <c r="AF76" s="30">
        <v>4</v>
      </c>
      <c r="AG76" s="30">
        <v>5</v>
      </c>
      <c r="AH76" s="31">
        <v>3</v>
      </c>
    </row>
    <row r="77" spans="30:34" ht="17.25">
      <c r="AD77" s="29" t="s">
        <v>95</v>
      </c>
      <c r="AE77" s="30">
        <v>7</v>
      </c>
      <c r="AF77" s="30">
        <v>4</v>
      </c>
      <c r="AG77" s="30">
        <v>5</v>
      </c>
      <c r="AH77" s="31">
        <v>3</v>
      </c>
    </row>
    <row r="78" spans="30:34" ht="17.25">
      <c r="AD78" s="29" t="s">
        <v>96</v>
      </c>
      <c r="AE78" s="30">
        <v>7</v>
      </c>
      <c r="AF78" s="30">
        <v>4</v>
      </c>
      <c r="AG78" s="30">
        <v>5</v>
      </c>
      <c r="AH78" s="31">
        <v>3</v>
      </c>
    </row>
    <row r="79" spans="30:34" ht="17.25">
      <c r="AD79" s="29" t="s">
        <v>97</v>
      </c>
      <c r="AE79" s="30">
        <v>7</v>
      </c>
      <c r="AF79" s="30">
        <v>4</v>
      </c>
      <c r="AG79" s="30">
        <v>5</v>
      </c>
      <c r="AH79" s="31">
        <v>3</v>
      </c>
    </row>
    <row r="80" spans="30:34" ht="18" thickBot="1">
      <c r="AD80" s="32" t="s">
        <v>98</v>
      </c>
      <c r="AE80" s="33">
        <v>7</v>
      </c>
      <c r="AF80" s="30">
        <v>4</v>
      </c>
      <c r="AG80" s="30">
        <v>5</v>
      </c>
      <c r="AH80" s="31">
        <v>3</v>
      </c>
    </row>
    <row r="81" spans="30:34" ht="17.25">
      <c r="AD81" s="29"/>
      <c r="AE81" s="30"/>
      <c r="AF81" s="30"/>
      <c r="AG81" s="30"/>
      <c r="AH81" s="31"/>
    </row>
    <row r="82" spans="30:34" ht="17.25">
      <c r="AD82" s="29"/>
      <c r="AE82" s="30"/>
      <c r="AF82" s="30"/>
      <c r="AG82" s="30"/>
      <c r="AH82" s="31"/>
    </row>
    <row r="83" spans="30:34" ht="17.25">
      <c r="AD83" s="29"/>
      <c r="AE83" s="30"/>
      <c r="AF83" s="30"/>
      <c r="AG83" s="30"/>
      <c r="AH83" s="31"/>
    </row>
    <row r="84" spans="30:34" ht="17.25">
      <c r="AD84" s="29"/>
      <c r="AE84" s="30"/>
      <c r="AF84" s="30"/>
      <c r="AG84" s="30"/>
      <c r="AH84" s="31"/>
    </row>
    <row r="85" spans="30:34" ht="18" thickBot="1">
      <c r="AD85" s="32"/>
      <c r="AE85" s="33"/>
      <c r="AF85" s="30"/>
      <c r="AG85" s="30"/>
      <c r="AH85" s="31"/>
    </row>
  </sheetData>
  <sheetProtection sheet="1" selectLockedCells="1"/>
  <mergeCells count="162">
    <mergeCell ref="B1:Z1"/>
    <mergeCell ref="Q45:Z46"/>
    <mergeCell ref="O47:Z47"/>
    <mergeCell ref="I45:I48"/>
    <mergeCell ref="B42:B43"/>
    <mergeCell ref="B45:C48"/>
    <mergeCell ref="J47:N47"/>
    <mergeCell ref="P23:Q23"/>
    <mergeCell ref="P24:Q24"/>
    <mergeCell ref="J48:N48"/>
    <mergeCell ref="D47:H48"/>
    <mergeCell ref="D10:H11"/>
    <mergeCell ref="E12:H12"/>
    <mergeCell ref="H14:H15"/>
    <mergeCell ref="J12:K12"/>
    <mergeCell ref="B13:U13"/>
    <mergeCell ref="O48:Z48"/>
    <mergeCell ref="I11:I12"/>
    <mergeCell ref="C14:C15"/>
    <mergeCell ref="D14:D15"/>
    <mergeCell ref="R14:R15"/>
    <mergeCell ref="B9:C10"/>
    <mergeCell ref="D9:H9"/>
    <mergeCell ref="I9:I10"/>
    <mergeCell ref="P20:Q20"/>
    <mergeCell ref="J9:U9"/>
    <mergeCell ref="J11:K11"/>
    <mergeCell ref="T14:U14"/>
    <mergeCell ref="T15:U15"/>
    <mergeCell ref="P21:Q21"/>
    <mergeCell ref="P22:Q22"/>
    <mergeCell ref="P25:Q25"/>
    <mergeCell ref="P30:Q30"/>
    <mergeCell ref="P32:Q32"/>
    <mergeCell ref="P26:Q26"/>
    <mergeCell ref="P27:Q27"/>
    <mergeCell ref="P28:Q28"/>
    <mergeCell ref="L12:O12"/>
    <mergeCell ref="L11:O11"/>
    <mergeCell ref="B14:B15"/>
    <mergeCell ref="P18:Q18"/>
    <mergeCell ref="P19:Q19"/>
    <mergeCell ref="P16:Q16"/>
    <mergeCell ref="J14:O15"/>
    <mergeCell ref="P17:Q17"/>
    <mergeCell ref="G14:G15"/>
    <mergeCell ref="E14:E15"/>
    <mergeCell ref="F14:F15"/>
    <mergeCell ref="I14:I15"/>
    <mergeCell ref="D45:H45"/>
    <mergeCell ref="P29:Q29"/>
    <mergeCell ref="P31:Q31"/>
    <mergeCell ref="J45:L46"/>
    <mergeCell ref="N45:P45"/>
    <mergeCell ref="N46:P46"/>
    <mergeCell ref="P33:Q33"/>
    <mergeCell ref="P14:Q15"/>
    <mergeCell ref="T39:U39"/>
    <mergeCell ref="T40:U40"/>
    <mergeCell ref="T34:U34"/>
    <mergeCell ref="D46:H46"/>
    <mergeCell ref="P39:Q39"/>
    <mergeCell ref="P40:Q40"/>
    <mergeCell ref="P34:Q34"/>
    <mergeCell ref="P36:Q36"/>
    <mergeCell ref="T36:U36"/>
    <mergeCell ref="P37:Q37"/>
    <mergeCell ref="T28:U28"/>
    <mergeCell ref="T29:U29"/>
    <mergeCell ref="T30:U30"/>
    <mergeCell ref="T31:U31"/>
    <mergeCell ref="T32:U32"/>
    <mergeCell ref="T33:U33"/>
    <mergeCell ref="T22:U22"/>
    <mergeCell ref="T23:U23"/>
    <mergeCell ref="T24:U24"/>
    <mergeCell ref="T25:U25"/>
    <mergeCell ref="T26:U26"/>
    <mergeCell ref="T27:U27"/>
    <mergeCell ref="W40:X40"/>
    <mergeCell ref="Y40:Z40"/>
    <mergeCell ref="W36:X36"/>
    <mergeCell ref="Y36:Z36"/>
    <mergeCell ref="T16:U16"/>
    <mergeCell ref="T17:U17"/>
    <mergeCell ref="T18:U18"/>
    <mergeCell ref="T19:U19"/>
    <mergeCell ref="T20:U20"/>
    <mergeCell ref="T21:U21"/>
    <mergeCell ref="Y32:Z32"/>
    <mergeCell ref="W32:X32"/>
    <mergeCell ref="W33:X33"/>
    <mergeCell ref="Y33:Z33"/>
    <mergeCell ref="W39:X39"/>
    <mergeCell ref="Y39:Z39"/>
    <mergeCell ref="W34:X34"/>
    <mergeCell ref="Y34:Z34"/>
    <mergeCell ref="W29:X29"/>
    <mergeCell ref="Y29:Z29"/>
    <mergeCell ref="W30:X30"/>
    <mergeCell ref="Y30:Z30"/>
    <mergeCell ref="W31:X31"/>
    <mergeCell ref="Y31:Z31"/>
    <mergeCell ref="W26:X26"/>
    <mergeCell ref="Y26:Z26"/>
    <mergeCell ref="W27:X27"/>
    <mergeCell ref="Y27:Z27"/>
    <mergeCell ref="W28:X28"/>
    <mergeCell ref="Y28:Z28"/>
    <mergeCell ref="W23:X23"/>
    <mergeCell ref="Y23:Z23"/>
    <mergeCell ref="W24:X24"/>
    <mergeCell ref="Y24:Z24"/>
    <mergeCell ref="W25:X25"/>
    <mergeCell ref="Y25:Z25"/>
    <mergeCell ref="W20:X20"/>
    <mergeCell ref="Y20:Z20"/>
    <mergeCell ref="W21:X21"/>
    <mergeCell ref="Y21:Z21"/>
    <mergeCell ref="W22:X22"/>
    <mergeCell ref="Y22:Z22"/>
    <mergeCell ref="W17:X17"/>
    <mergeCell ref="Y17:Z17"/>
    <mergeCell ref="W18:X18"/>
    <mergeCell ref="Y18:Z18"/>
    <mergeCell ref="W19:X19"/>
    <mergeCell ref="Y19:Z19"/>
    <mergeCell ref="Y14:Z14"/>
    <mergeCell ref="Y15:Z15"/>
    <mergeCell ref="S14:S15"/>
    <mergeCell ref="I5:N5"/>
    <mergeCell ref="I6:N6"/>
    <mergeCell ref="W16:X16"/>
    <mergeCell ref="Y16:Z16"/>
    <mergeCell ref="V9:V10"/>
    <mergeCell ref="V14:V15"/>
    <mergeCell ref="V11:V12"/>
    <mergeCell ref="T3:U3"/>
    <mergeCell ref="W3:Y3"/>
    <mergeCell ref="O5:R5"/>
    <mergeCell ref="T5:X5"/>
    <mergeCell ref="P35:Q35"/>
    <mergeCell ref="T35:U35"/>
    <mergeCell ref="W35:X35"/>
    <mergeCell ref="Y35:Z35"/>
    <mergeCell ref="W14:X14"/>
    <mergeCell ref="W15:X15"/>
    <mergeCell ref="T37:U37"/>
    <mergeCell ref="W37:X37"/>
    <mergeCell ref="Y37:Z37"/>
    <mergeCell ref="P38:Q38"/>
    <mergeCell ref="T38:U38"/>
    <mergeCell ref="W38:X38"/>
    <mergeCell ref="Y38:Z38"/>
    <mergeCell ref="AA11:AA12"/>
    <mergeCell ref="W8:AA8"/>
    <mergeCell ref="W9:X9"/>
    <mergeCell ref="Y9:Z9"/>
    <mergeCell ref="W10:X10"/>
    <mergeCell ref="Y10:Z10"/>
    <mergeCell ref="W11:X12"/>
    <mergeCell ref="Y11:Z12"/>
  </mergeCells>
  <conditionalFormatting sqref="B1">
    <cfRule type="cellIs" priority="1" dxfId="3" operator="equal" stopIfTrue="1">
      <formula>1</formula>
    </cfRule>
  </conditionalFormatting>
  <dataValidations count="7">
    <dataValidation errorStyle="warning" type="whole" operator="lessThan" allowBlank="1" showInputMessage="1" showErrorMessage="1" error="生年月日が入力されれば年齢は自動的に計算されます！&#10;入力をやめる場合は「キャンセル」を選択してください。" sqref="P16:Q40">
      <formula1>0</formula1>
    </dataValidation>
    <dataValidation type="list" allowBlank="1" showInputMessage="1" showErrorMessage="1" sqref="F16:F40 AA11 AA16:AA40 W11 Y11 D16:D40">
      <formula1>$AD$11:$AD$12</formula1>
    </dataValidation>
    <dataValidation allowBlank="1" showInputMessage="1" showErrorMessage="1" imeMode="off" sqref="T33:U40 V11:V12 V16:V40 T22:U30 AA47:AA48"/>
    <dataValidation allowBlank="1" showInputMessage="1" showErrorMessage="1" prompt="半角数字の”1”で&#10;✔マークがつきます" imeMode="off" sqref="C12 J11:K12 P11:P12 T11:T12"/>
    <dataValidation type="list" allowBlank="1" showInputMessage="1" showErrorMessage="1" prompt="「男」または「女」" error="「男」または「女」と入力してください！" sqref="C11">
      <formula1>$R$30:$R$31</formula1>
    </dataValidation>
    <dataValidation errorStyle="warning" type="whole" operator="lessThan" allowBlank="1" showInputMessage="1" showErrorMessage="1" error="種目・生年月日を入力すると自動的に計算されます。&#10;入力をやめる場合は「キャンセル」を選択してください。" sqref="E16:E40 G16:G40">
      <formula1>0</formula1>
    </dataValidation>
    <dataValidation type="list" allowBlank="1" showInputMessage="1" showErrorMessage="1" imeMode="off" sqref="W16:Z40">
      <formula1>$AD$11:$AD$13</formula1>
    </dataValidation>
  </dataValidations>
  <printOptions/>
  <pageMargins left="0.7874015748031497" right="0.1968503937007874" top="0.3937007874015748" bottom="0.1968503937007874" header="0.5118110236220472" footer="0.5118110236220472"/>
  <pageSetup cellComments="asDisplayed" fitToHeight="1" fitToWidth="1" horizontalDpi="600" verticalDpi="600" orientation="portrait" paperSize="9" scale="68" r:id="rId4"/>
  <drawing r:id="rId3"/>
  <legacyDrawing r:id="rId2"/>
</worksheet>
</file>

<file path=xl/worksheets/sheet3.xml><?xml version="1.0" encoding="utf-8"?>
<worksheet xmlns="http://schemas.openxmlformats.org/spreadsheetml/2006/main" xmlns:r="http://schemas.openxmlformats.org/officeDocument/2006/relationships">
  <dimension ref="A1:O27"/>
  <sheetViews>
    <sheetView view="pageBreakPreview" zoomScale="85" zoomScaleSheetLayoutView="85" zoomScalePageLayoutView="0" workbookViewId="0" topLeftCell="A1">
      <selection activeCell="A8" sqref="A8:J8"/>
    </sheetView>
  </sheetViews>
  <sheetFormatPr defaultColWidth="9.00390625" defaultRowHeight="23.25" customHeight="1"/>
  <cols>
    <col min="1" max="1" width="5.50390625" style="149" customWidth="1"/>
    <col min="2" max="2" width="12.50390625" style="149" customWidth="1"/>
    <col min="3" max="5" width="9.00390625" style="149" customWidth="1"/>
    <col min="6" max="6" width="9.875" style="149" customWidth="1"/>
    <col min="7" max="16384" width="9.00390625" style="149" customWidth="1"/>
  </cols>
  <sheetData>
    <row r="1" spans="8:10" ht="23.25" customHeight="1" thickBot="1" thickTop="1">
      <c r="H1" s="380" t="s">
        <v>272</v>
      </c>
      <c r="I1" s="387"/>
      <c r="J1" s="381"/>
    </row>
    <row r="2" spans="1:5" ht="45" customHeight="1" thickBot="1" thickTop="1">
      <c r="A2" s="546" t="s">
        <v>251</v>
      </c>
      <c r="B2" s="546"/>
      <c r="C2" s="546"/>
      <c r="D2" s="546"/>
      <c r="E2" s="546"/>
    </row>
    <row r="3" spans="7:12" ht="23.25" customHeight="1" thickBot="1" thickTop="1">
      <c r="G3" s="547" t="s">
        <v>200</v>
      </c>
      <c r="H3" s="548"/>
      <c r="I3" s="143" t="s">
        <v>3</v>
      </c>
      <c r="K3" s="144"/>
      <c r="L3" s="144"/>
    </row>
    <row r="4" spans="7:15" ht="16.5" thickBot="1" thickTop="1">
      <c r="G4" s="549" t="s">
        <v>0</v>
      </c>
      <c r="H4" s="549"/>
      <c r="K4" s="147"/>
      <c r="L4" s="148"/>
      <c r="M4" s="150"/>
      <c r="N4" s="150"/>
      <c r="O4" s="150"/>
    </row>
    <row r="5" spans="6:10" ht="23.25" customHeight="1" thickBot="1" thickTop="1">
      <c r="F5" s="145" t="s">
        <v>12</v>
      </c>
      <c r="G5" s="535" t="s">
        <v>201</v>
      </c>
      <c r="H5" s="536"/>
      <c r="I5" s="536"/>
      <c r="J5" s="151" t="s">
        <v>192</v>
      </c>
    </row>
    <row r="6" spans="7:10" ht="23.25" customHeight="1" thickTop="1">
      <c r="G6" s="152"/>
      <c r="H6" s="153"/>
      <c r="I6" s="153"/>
      <c r="J6" s="154"/>
    </row>
    <row r="7" spans="7:10" ht="23.25" customHeight="1">
      <c r="G7" s="152"/>
      <c r="H7" s="153"/>
      <c r="I7" s="153"/>
      <c r="J7" s="154"/>
    </row>
    <row r="8" spans="1:10" ht="39" customHeight="1">
      <c r="A8" s="550" t="s">
        <v>189</v>
      </c>
      <c r="B8" s="550"/>
      <c r="C8" s="550"/>
      <c r="D8" s="550"/>
      <c r="E8" s="550"/>
      <c r="F8" s="550"/>
      <c r="G8" s="550"/>
      <c r="H8" s="550"/>
      <c r="I8" s="550"/>
      <c r="J8" s="550"/>
    </row>
    <row r="9" ht="23.25" customHeight="1">
      <c r="B9" s="148" t="s">
        <v>271</v>
      </c>
    </row>
    <row r="10" ht="23.25" customHeight="1">
      <c r="B10" s="148" t="s">
        <v>191</v>
      </c>
    </row>
    <row r="13" spans="2:9" ht="29.25" thickBot="1">
      <c r="B13" s="551" t="s">
        <v>190</v>
      </c>
      <c r="C13" s="553" t="s">
        <v>18</v>
      </c>
      <c r="D13" s="553"/>
      <c r="E13" s="553"/>
      <c r="F13" s="553"/>
      <c r="G13" s="553"/>
      <c r="H13" s="161" t="s">
        <v>9</v>
      </c>
      <c r="I13" s="155" t="s">
        <v>193</v>
      </c>
    </row>
    <row r="14" spans="2:9" ht="39.75" customHeight="1" thickBot="1" thickTop="1">
      <c r="B14" s="552"/>
      <c r="C14" s="554" t="s">
        <v>202</v>
      </c>
      <c r="D14" s="555"/>
      <c r="E14" s="555"/>
      <c r="F14" s="555"/>
      <c r="G14" s="556"/>
      <c r="H14" s="557">
        <v>17903</v>
      </c>
      <c r="I14" s="559">
        <v>100</v>
      </c>
    </row>
    <row r="15" spans="2:9" ht="23.25" customHeight="1" thickBot="1" thickTop="1">
      <c r="B15" s="162" t="s">
        <v>13</v>
      </c>
      <c r="C15" s="537" t="s">
        <v>203</v>
      </c>
      <c r="D15" s="538"/>
      <c r="E15" s="538"/>
      <c r="F15" s="538"/>
      <c r="G15" s="539"/>
      <c r="H15" s="558"/>
      <c r="I15" s="560"/>
    </row>
    <row r="16" spans="2:9" ht="15" thickTop="1">
      <c r="B16" s="540" t="s">
        <v>27</v>
      </c>
      <c r="C16" s="540"/>
      <c r="D16" s="540"/>
      <c r="E16" s="540"/>
      <c r="F16" s="540"/>
      <c r="G16" s="540"/>
      <c r="H16" s="540"/>
      <c r="I16" s="540"/>
    </row>
    <row r="17" spans="2:9" ht="15" thickBot="1">
      <c r="B17" s="541" t="s">
        <v>6</v>
      </c>
      <c r="C17" s="542"/>
      <c r="D17" s="543"/>
      <c r="E17" s="541" t="s">
        <v>7</v>
      </c>
      <c r="F17" s="542"/>
      <c r="G17" s="542"/>
      <c r="H17" s="542"/>
      <c r="I17" s="543"/>
    </row>
    <row r="18" spans="2:9" ht="23.25" customHeight="1" thickTop="1">
      <c r="B18" s="202"/>
      <c r="C18" s="544" t="s">
        <v>194</v>
      </c>
      <c r="D18" s="545"/>
      <c r="E18" s="206"/>
      <c r="F18" s="207" t="s">
        <v>198</v>
      </c>
      <c r="G18" s="204"/>
      <c r="H18" s="157" t="s">
        <v>196</v>
      </c>
      <c r="I18" s="158"/>
    </row>
    <row r="19" spans="2:9" ht="23.25" customHeight="1" thickBot="1">
      <c r="B19" s="203">
        <v>1</v>
      </c>
      <c r="C19" s="532" t="s">
        <v>195</v>
      </c>
      <c r="D19" s="533"/>
      <c r="E19" s="208">
        <v>1</v>
      </c>
      <c r="F19" s="209" t="s">
        <v>199</v>
      </c>
      <c r="G19" s="205"/>
      <c r="H19" s="159" t="s">
        <v>197</v>
      </c>
      <c r="I19" s="160"/>
    </row>
    <row r="20" spans="2:11" ht="48" customHeight="1" thickTop="1">
      <c r="B20" s="156"/>
      <c r="C20" s="156"/>
      <c r="D20" s="156"/>
      <c r="E20" s="156"/>
      <c r="F20" s="156"/>
      <c r="G20" s="156"/>
      <c r="H20" s="156"/>
      <c r="I20" s="156"/>
      <c r="J20" s="146"/>
      <c r="K20" s="156"/>
    </row>
    <row r="21" spans="1:11" ht="26.25" customHeight="1">
      <c r="A21" s="534"/>
      <c r="B21" s="534"/>
      <c r="C21" s="534"/>
      <c r="D21" s="534"/>
      <c r="E21" s="534"/>
      <c r="F21" s="534"/>
      <c r="G21" s="534"/>
      <c r="H21" s="534"/>
      <c r="I21" s="534"/>
      <c r="J21" s="534"/>
      <c r="K21" s="156"/>
    </row>
    <row r="22" spans="1:10" ht="26.25" customHeight="1">
      <c r="A22" s="534"/>
      <c r="B22" s="534"/>
      <c r="C22" s="534"/>
      <c r="D22" s="534"/>
      <c r="E22" s="534"/>
      <c r="F22" s="534"/>
      <c r="G22" s="534"/>
      <c r="H22" s="534"/>
      <c r="I22" s="534"/>
      <c r="J22" s="534"/>
    </row>
    <row r="23" spans="1:10" ht="26.25" customHeight="1">
      <c r="A23" s="534"/>
      <c r="B23" s="534"/>
      <c r="C23" s="534"/>
      <c r="D23" s="534"/>
      <c r="E23" s="534"/>
      <c r="F23" s="534"/>
      <c r="G23" s="534"/>
      <c r="H23" s="534"/>
      <c r="I23" s="534"/>
      <c r="J23" s="534"/>
    </row>
    <row r="24" spans="1:10" ht="26.25" customHeight="1">
      <c r="A24" s="534"/>
      <c r="B24" s="534"/>
      <c r="C24" s="534"/>
      <c r="D24" s="534"/>
      <c r="E24" s="534"/>
      <c r="F24" s="534"/>
      <c r="G24" s="534"/>
      <c r="H24" s="534"/>
      <c r="I24" s="534"/>
      <c r="J24" s="534"/>
    </row>
    <row r="25" spans="1:10" ht="26.25" customHeight="1">
      <c r="A25" s="534"/>
      <c r="B25" s="534"/>
      <c r="C25" s="534"/>
      <c r="D25" s="534"/>
      <c r="E25" s="534"/>
      <c r="F25" s="534"/>
      <c r="G25" s="534"/>
      <c r="H25" s="534"/>
      <c r="I25" s="534"/>
      <c r="J25" s="534"/>
    </row>
    <row r="26" spans="1:10" ht="26.25" customHeight="1">
      <c r="A26" s="534"/>
      <c r="B26" s="534"/>
      <c r="C26" s="534"/>
      <c r="D26" s="534"/>
      <c r="E26" s="534"/>
      <c r="F26" s="534"/>
      <c r="G26" s="534"/>
      <c r="H26" s="534"/>
      <c r="I26" s="534"/>
      <c r="J26" s="534"/>
    </row>
    <row r="27" spans="1:10" ht="26.25" customHeight="1">
      <c r="A27" s="534"/>
      <c r="B27" s="534"/>
      <c r="C27" s="534"/>
      <c r="D27" s="534"/>
      <c r="E27" s="534"/>
      <c r="F27" s="534"/>
      <c r="G27" s="534"/>
      <c r="H27" s="534"/>
      <c r="I27" s="534"/>
      <c r="J27" s="534"/>
    </row>
  </sheetData>
  <sheetProtection sheet="1"/>
  <mergeCells count="19">
    <mergeCell ref="A2:E2"/>
    <mergeCell ref="H1:J1"/>
    <mergeCell ref="G3:H3"/>
    <mergeCell ref="G4:H4"/>
    <mergeCell ref="A8:J8"/>
    <mergeCell ref="B13:B14"/>
    <mergeCell ref="C13:G13"/>
    <mergeCell ref="C14:G14"/>
    <mergeCell ref="H14:H15"/>
    <mergeCell ref="I14:I15"/>
    <mergeCell ref="C19:D19"/>
    <mergeCell ref="A21:E27"/>
    <mergeCell ref="F21:J27"/>
    <mergeCell ref="G5:I5"/>
    <mergeCell ref="C15:G15"/>
    <mergeCell ref="B16:I16"/>
    <mergeCell ref="B17:D17"/>
    <mergeCell ref="E17:I17"/>
    <mergeCell ref="C18:D18"/>
  </mergeCells>
  <dataValidations count="1">
    <dataValidation allowBlank="1" showInputMessage="1" showErrorMessage="1" prompt="数字の”1”で&#10;✔マークがつきます" imeMode="off" sqref="B18:B19 E18:E19 G18:G19"/>
  </dataValidations>
  <printOptions/>
  <pageMargins left="0.7874015748031497" right="0.1968503937007874" top="0.1968503937007874" bottom="0.1968503937007874" header="0.5118110236220472" footer="0.5118110236220472"/>
  <pageSetup horizontalDpi="600" verticalDpi="6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AJ85"/>
  <sheetViews>
    <sheetView view="pageBreakPreview" zoomScale="90" zoomScaleSheetLayoutView="90" zoomScalePageLayoutView="0" workbookViewId="0" topLeftCell="B31">
      <selection activeCell="D47" sqref="D47:H48"/>
    </sheetView>
  </sheetViews>
  <sheetFormatPr defaultColWidth="9.00390625" defaultRowHeight="13.5"/>
  <cols>
    <col min="1" max="1" width="9.00390625" style="3" hidden="1" customWidth="1"/>
    <col min="2" max="2" width="8.625" style="3" customWidth="1"/>
    <col min="3" max="3" width="3.75390625" style="13" bestFit="1" customWidth="1"/>
    <col min="4" max="4" width="6.25390625" style="13" customWidth="1"/>
    <col min="5" max="5" width="3.75390625" style="13" customWidth="1"/>
    <col min="6" max="6" width="6.375" style="13" customWidth="1"/>
    <col min="7" max="7" width="3.75390625" style="13" customWidth="1"/>
    <col min="8" max="8" width="13.375" style="3" customWidth="1"/>
    <col min="9" max="9" width="10.625" style="3" customWidth="1"/>
    <col min="10" max="11" width="2.50390625" style="4" customWidth="1"/>
    <col min="12" max="12" width="1.37890625" style="4" customWidth="1"/>
    <col min="13" max="13" width="2.50390625" style="4" customWidth="1"/>
    <col min="14" max="14" width="1.37890625" style="4" customWidth="1"/>
    <col min="15" max="15" width="2.50390625" style="4" customWidth="1"/>
    <col min="16" max="17" width="3.125" style="4" customWidth="1"/>
    <col min="18" max="18" width="4.00390625" style="3" customWidth="1"/>
    <col min="19" max="19" width="5.75390625" style="3" customWidth="1"/>
    <col min="20" max="20" width="3.125" style="3" customWidth="1"/>
    <col min="21" max="21" width="8.875" style="3" customWidth="1"/>
    <col min="22" max="22" width="9.50390625" style="3" customWidth="1"/>
    <col min="23" max="23" width="3.125" style="3" customWidth="1"/>
    <col min="24" max="24" width="6.375" style="3" customWidth="1"/>
    <col min="25" max="25" width="3.125" style="3" customWidth="1"/>
    <col min="26" max="26" width="6.375" style="3" customWidth="1"/>
    <col min="27" max="27" width="9.00390625" style="3" customWidth="1"/>
    <col min="28" max="29" width="45.625" style="132" customWidth="1"/>
    <col min="30" max="30" width="7.00390625" style="3" bestFit="1" customWidth="1"/>
    <col min="31" max="31" width="9.00390625" style="3" bestFit="1" customWidth="1"/>
    <col min="32" max="32" width="7.125" style="3" bestFit="1" customWidth="1"/>
    <col min="33" max="33" width="9.00390625" style="3" bestFit="1" customWidth="1"/>
    <col min="34" max="34" width="7.125" style="3" bestFit="1" customWidth="1"/>
    <col min="35" max="35" width="6.25390625" style="3" bestFit="1" customWidth="1"/>
    <col min="36" max="36" width="10.25390625" style="132" bestFit="1" customWidth="1"/>
    <col min="37" max="16384" width="9.00390625" style="3" customWidth="1"/>
  </cols>
  <sheetData>
    <row r="1" spans="2:36" s="1" customFormat="1" ht="30" customHeight="1">
      <c r="B1" s="505" t="str">
        <f>IF(COUNTIF(AB11:AC40,"")=60,"第2回全九州マスターズ空手道選手権大会　男子参加申込書 兼 取りまとめ表",1)</f>
        <v>第2回全九州マスターズ空手道選手権大会　男子参加申込書 兼 取りまとめ表</v>
      </c>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131"/>
      <c r="AC1" s="131"/>
      <c r="AJ1" s="132"/>
    </row>
    <row r="2" spans="3:36" s="1" customFormat="1" ht="11.25" customHeight="1" thickBot="1">
      <c r="C2" s="14"/>
      <c r="D2" s="19"/>
      <c r="E2" s="19"/>
      <c r="F2" s="19"/>
      <c r="G2" s="19"/>
      <c r="H2" s="2"/>
      <c r="I2" s="2"/>
      <c r="J2" s="4"/>
      <c r="K2" s="4"/>
      <c r="L2" s="4"/>
      <c r="M2" s="4"/>
      <c r="N2" s="4"/>
      <c r="O2" s="4"/>
      <c r="P2" s="4"/>
      <c r="Q2" s="4"/>
      <c r="AB2" s="131"/>
      <c r="AC2" s="131"/>
      <c r="AJ2" s="132"/>
    </row>
    <row r="3" spans="3:36" s="1" customFormat="1" ht="21" customHeight="1" thickBot="1" thickTop="1">
      <c r="C3" s="14"/>
      <c r="D3" s="19"/>
      <c r="E3" s="19"/>
      <c r="F3" s="19"/>
      <c r="G3" s="19"/>
      <c r="H3" s="2"/>
      <c r="I3" s="2"/>
      <c r="J3" s="4"/>
      <c r="K3" s="4"/>
      <c r="L3" s="4"/>
      <c r="M3" s="4"/>
      <c r="N3" s="4"/>
      <c r="O3" s="4"/>
      <c r="P3" s="4"/>
      <c r="Q3" s="4"/>
      <c r="S3" s="133" t="s">
        <v>273</v>
      </c>
      <c r="T3" s="382"/>
      <c r="U3" s="384"/>
      <c r="V3" s="8" t="s">
        <v>223</v>
      </c>
      <c r="W3" s="382"/>
      <c r="X3" s="383"/>
      <c r="Y3" s="384"/>
      <c r="Z3" s="76" t="s">
        <v>222</v>
      </c>
      <c r="AA3" s="76"/>
      <c r="AB3" s="131"/>
      <c r="AC3" s="131"/>
      <c r="AJ3" s="132"/>
    </row>
    <row r="4" spans="1:36" s="1" customFormat="1" ht="21" customHeight="1" thickBot="1" thickTop="1">
      <c r="A4" s="6" t="s">
        <v>270</v>
      </c>
      <c r="B4" s="1" t="s">
        <v>248</v>
      </c>
      <c r="C4" s="14"/>
      <c r="D4" s="14"/>
      <c r="E4" s="5"/>
      <c r="F4" s="5"/>
      <c r="G4" s="5"/>
      <c r="H4" s="6"/>
      <c r="I4" s="6"/>
      <c r="J4" s="6"/>
      <c r="K4" s="6"/>
      <c r="L4" s="6"/>
      <c r="M4" s="6"/>
      <c r="N4" s="6"/>
      <c r="O4" s="6"/>
      <c r="P4" s="6"/>
      <c r="Q4" s="6"/>
      <c r="AB4" s="131"/>
      <c r="AC4" s="131"/>
      <c r="AJ4" s="132"/>
    </row>
    <row r="5" spans="3:36" s="1" customFormat="1" ht="21" customHeight="1" thickBot="1" thickTop="1">
      <c r="C5" s="14"/>
      <c r="D5" s="19"/>
      <c r="E5" s="19"/>
      <c r="F5" s="19"/>
      <c r="G5" s="19"/>
      <c r="H5" s="2"/>
      <c r="I5" s="651"/>
      <c r="J5" s="652"/>
      <c r="K5" s="652"/>
      <c r="L5" s="652"/>
      <c r="M5" s="652"/>
      <c r="N5" s="652"/>
      <c r="O5" s="385" t="s">
        <v>3</v>
      </c>
      <c r="P5" s="386"/>
      <c r="Q5" s="386"/>
      <c r="R5" s="386"/>
      <c r="S5" s="134" t="s">
        <v>12</v>
      </c>
      <c r="T5" s="601"/>
      <c r="U5" s="602"/>
      <c r="V5" s="602"/>
      <c r="W5" s="602"/>
      <c r="X5" s="603"/>
      <c r="Y5" s="201"/>
      <c r="Z5" s="76" t="s">
        <v>221</v>
      </c>
      <c r="AA5" s="76"/>
      <c r="AB5" s="131"/>
      <c r="AC5" s="131"/>
      <c r="AJ5" s="132"/>
    </row>
    <row r="6" spans="3:36" s="1" customFormat="1" ht="21" customHeight="1" thickTop="1">
      <c r="C6" s="14"/>
      <c r="D6" s="19"/>
      <c r="E6" s="19"/>
      <c r="F6" s="19"/>
      <c r="G6" s="19"/>
      <c r="H6" s="2"/>
      <c r="I6" s="653" t="s">
        <v>0</v>
      </c>
      <c r="J6" s="653"/>
      <c r="K6" s="653"/>
      <c r="L6" s="653"/>
      <c r="M6" s="653"/>
      <c r="N6" s="653"/>
      <c r="O6" s="130"/>
      <c r="P6" s="9"/>
      <c r="Q6" s="4"/>
      <c r="S6" s="10"/>
      <c r="T6" s="10"/>
      <c r="U6" s="10"/>
      <c r="V6" s="10"/>
      <c r="W6" s="10"/>
      <c r="X6" s="10"/>
      <c r="Y6" s="10"/>
      <c r="Z6" s="10"/>
      <c r="AA6" s="10"/>
      <c r="AB6" s="131"/>
      <c r="AC6" s="131"/>
      <c r="AJ6" s="132"/>
    </row>
    <row r="7" spans="2:36" s="1" customFormat="1" ht="24" customHeight="1" thickBot="1">
      <c r="B7" s="7" t="s">
        <v>249</v>
      </c>
      <c r="C7" s="7"/>
      <c r="D7" s="5"/>
      <c r="E7" s="5"/>
      <c r="F7" s="5"/>
      <c r="G7" s="5"/>
      <c r="H7" s="7"/>
      <c r="I7" s="7"/>
      <c r="J7" s="7"/>
      <c r="K7" s="7"/>
      <c r="L7" s="7"/>
      <c r="M7" s="7"/>
      <c r="N7" s="7"/>
      <c r="O7" s="7"/>
      <c r="P7" s="7"/>
      <c r="Q7" s="7"/>
      <c r="R7" s="7"/>
      <c r="S7" s="7"/>
      <c r="T7" s="7"/>
      <c r="U7" s="7"/>
      <c r="V7" s="7"/>
      <c r="W7" s="242"/>
      <c r="X7" s="242"/>
      <c r="Y7" s="242"/>
      <c r="Z7" s="242"/>
      <c r="AA7" s="242"/>
      <c r="AB7" s="131"/>
      <c r="AC7" s="131"/>
      <c r="AJ7" s="132"/>
    </row>
    <row r="8" spans="3:36" s="1" customFormat="1" ht="20.25" customHeight="1" thickTop="1">
      <c r="C8" s="14"/>
      <c r="D8" s="19"/>
      <c r="E8" s="19"/>
      <c r="F8" s="19"/>
      <c r="G8" s="19"/>
      <c r="H8" s="2"/>
      <c r="I8" s="2"/>
      <c r="J8" s="4"/>
      <c r="K8" s="4"/>
      <c r="L8" s="4"/>
      <c r="M8" s="4"/>
      <c r="N8" s="4"/>
      <c r="O8" s="4"/>
      <c r="P8" s="4"/>
      <c r="Q8" s="4"/>
      <c r="W8" s="358" t="s">
        <v>262</v>
      </c>
      <c r="X8" s="359"/>
      <c r="Y8" s="359"/>
      <c r="Z8" s="359"/>
      <c r="AA8" s="360"/>
      <c r="AB8" s="131"/>
      <c r="AC8" s="131"/>
      <c r="AJ8" s="132"/>
    </row>
    <row r="9" spans="2:27" ht="15.75" customHeight="1" thickBot="1">
      <c r="B9" s="461" t="s">
        <v>2</v>
      </c>
      <c r="C9" s="633"/>
      <c r="D9" s="491" t="s">
        <v>18</v>
      </c>
      <c r="E9" s="616"/>
      <c r="F9" s="616"/>
      <c r="G9" s="616"/>
      <c r="H9" s="515"/>
      <c r="I9" s="642" t="s">
        <v>9</v>
      </c>
      <c r="J9" s="467" t="s">
        <v>27</v>
      </c>
      <c r="K9" s="468"/>
      <c r="L9" s="468"/>
      <c r="M9" s="468"/>
      <c r="N9" s="468"/>
      <c r="O9" s="468"/>
      <c r="P9" s="468"/>
      <c r="Q9" s="468"/>
      <c r="R9" s="468"/>
      <c r="S9" s="468"/>
      <c r="T9" s="468"/>
      <c r="U9" s="469"/>
      <c r="V9" s="400" t="s">
        <v>15</v>
      </c>
      <c r="W9" s="361" t="s">
        <v>235</v>
      </c>
      <c r="X9" s="362"/>
      <c r="Y9" s="363" t="s">
        <v>236</v>
      </c>
      <c r="Z9" s="362"/>
      <c r="AA9" s="273" t="s">
        <v>261</v>
      </c>
    </row>
    <row r="10" spans="2:31" ht="15.75" customHeight="1" thickBot="1" thickTop="1">
      <c r="B10" s="463"/>
      <c r="C10" s="464"/>
      <c r="D10" s="634"/>
      <c r="E10" s="635"/>
      <c r="F10" s="635"/>
      <c r="G10" s="635"/>
      <c r="H10" s="636"/>
      <c r="I10" s="624"/>
      <c r="J10" s="79" t="s">
        <v>6</v>
      </c>
      <c r="K10" s="15"/>
      <c r="L10" s="15"/>
      <c r="M10" s="15"/>
      <c r="N10" s="15"/>
      <c r="O10" s="15"/>
      <c r="P10" s="79"/>
      <c r="Q10" s="15" t="s">
        <v>7</v>
      </c>
      <c r="R10" s="15"/>
      <c r="S10" s="15"/>
      <c r="T10" s="15"/>
      <c r="U10" s="80"/>
      <c r="V10" s="401"/>
      <c r="W10" s="364" t="s">
        <v>237</v>
      </c>
      <c r="X10" s="365"/>
      <c r="Y10" s="366" t="s">
        <v>238</v>
      </c>
      <c r="Z10" s="365"/>
      <c r="AA10" s="274" t="s">
        <v>238</v>
      </c>
      <c r="AE10" s="3" t="s">
        <v>279</v>
      </c>
    </row>
    <row r="11" spans="2:31" ht="20.25" customHeight="1" thickBot="1" thickTop="1">
      <c r="B11" s="240" t="s">
        <v>232</v>
      </c>
      <c r="C11" s="241"/>
      <c r="D11" s="637"/>
      <c r="E11" s="638"/>
      <c r="F11" s="638"/>
      <c r="G11" s="638"/>
      <c r="H11" s="639"/>
      <c r="I11" s="631" t="s">
        <v>231</v>
      </c>
      <c r="J11" s="470"/>
      <c r="K11" s="471"/>
      <c r="L11" s="448" t="s">
        <v>226</v>
      </c>
      <c r="M11" s="448"/>
      <c r="N11" s="448"/>
      <c r="O11" s="449"/>
      <c r="P11" s="218"/>
      <c r="Q11" s="84" t="s">
        <v>28</v>
      </c>
      <c r="R11" s="85"/>
      <c r="S11" s="83"/>
      <c r="T11" s="218"/>
      <c r="U11" s="83" t="s">
        <v>228</v>
      </c>
      <c r="V11" s="404"/>
      <c r="W11" s="367"/>
      <c r="X11" s="368"/>
      <c r="Y11" s="368"/>
      <c r="Z11" s="371"/>
      <c r="AA11" s="356"/>
      <c r="AB11" s="275">
        <f>IF(D10="","",IF(C12=1,"",IF(W11="","エラー！前夜祭の出欠を入力してください！",IF(Y11="","エラー！宿泊希望を入力してください！",IF(AA11="","エラー！お弁当希望を入力してください！","")))))</f>
      </c>
      <c r="AD11" s="3" t="s">
        <v>240</v>
      </c>
      <c r="AE11" s="3" t="s">
        <v>280</v>
      </c>
    </row>
    <row r="12" spans="2:31" ht="17.25" customHeight="1" thickBot="1" thickTop="1">
      <c r="B12" s="199" t="s">
        <v>225</v>
      </c>
      <c r="C12" s="217"/>
      <c r="D12" s="78" t="s">
        <v>159</v>
      </c>
      <c r="E12" s="625">
        <f>PHONETIC(D10)</f>
      </c>
      <c r="F12" s="626"/>
      <c r="G12" s="626"/>
      <c r="H12" s="627"/>
      <c r="I12" s="632"/>
      <c r="J12" s="493"/>
      <c r="K12" s="494"/>
      <c r="L12" s="446" t="s">
        <v>227</v>
      </c>
      <c r="M12" s="446"/>
      <c r="N12" s="446"/>
      <c r="O12" s="447"/>
      <c r="P12" s="219"/>
      <c r="Q12" s="87" t="s">
        <v>29</v>
      </c>
      <c r="R12" s="88"/>
      <c r="S12" s="86"/>
      <c r="T12" s="219"/>
      <c r="U12" s="86" t="s">
        <v>197</v>
      </c>
      <c r="V12" s="405"/>
      <c r="W12" s="369"/>
      <c r="X12" s="370"/>
      <c r="Y12" s="370"/>
      <c r="Z12" s="372"/>
      <c r="AA12" s="357"/>
      <c r="AB12" s="275">
        <f>IF(D10="","",IF(C12="","",IF(W11="○","エラー！前夜祭の入力は不要です！",IF(Y11="○","エラー！宿泊希望の入力は不要です！",IF(AA11="○","エラー！お弁当希望の入力は不要です！","")))))</f>
      </c>
      <c r="AD12" s="3" t="s">
        <v>241</v>
      </c>
      <c r="AE12" s="3" t="s">
        <v>241</v>
      </c>
    </row>
    <row r="13" spans="2:22" ht="31.5" customHeight="1" thickBot="1" thickTop="1">
      <c r="B13" s="495" t="s">
        <v>263</v>
      </c>
      <c r="C13" s="628"/>
      <c r="D13" s="629"/>
      <c r="E13" s="628"/>
      <c r="F13" s="628"/>
      <c r="G13" s="628"/>
      <c r="H13" s="628"/>
      <c r="I13" s="628"/>
      <c r="J13" s="628"/>
      <c r="K13" s="628"/>
      <c r="L13" s="628"/>
      <c r="M13" s="628"/>
      <c r="N13" s="628"/>
      <c r="O13" s="628"/>
      <c r="P13" s="628"/>
      <c r="Q13" s="628"/>
      <c r="R13" s="628"/>
      <c r="S13" s="628"/>
      <c r="T13" s="628"/>
      <c r="U13" s="628"/>
      <c r="V13" s="628"/>
    </row>
    <row r="14" spans="2:34" ht="15.75" customHeight="1">
      <c r="B14" s="450" t="s">
        <v>276</v>
      </c>
      <c r="C14" s="501" t="s">
        <v>16</v>
      </c>
      <c r="D14" s="503" t="s">
        <v>239</v>
      </c>
      <c r="E14" s="425" t="s">
        <v>5</v>
      </c>
      <c r="F14" s="425" t="s">
        <v>36</v>
      </c>
      <c r="G14" s="425" t="s">
        <v>5</v>
      </c>
      <c r="H14" s="491" t="s">
        <v>1</v>
      </c>
      <c r="I14" s="427" t="s">
        <v>230</v>
      </c>
      <c r="J14" s="620" t="s">
        <v>9</v>
      </c>
      <c r="K14" s="621"/>
      <c r="L14" s="621"/>
      <c r="M14" s="621"/>
      <c r="N14" s="621"/>
      <c r="O14" s="465"/>
      <c r="P14" s="442" t="s">
        <v>17</v>
      </c>
      <c r="Q14" s="443"/>
      <c r="R14" s="392" t="s">
        <v>4</v>
      </c>
      <c r="S14" s="392" t="s">
        <v>8</v>
      </c>
      <c r="T14" s="200" t="s">
        <v>175</v>
      </c>
      <c r="U14" s="216"/>
      <c r="V14" s="402" t="s">
        <v>15</v>
      </c>
      <c r="W14" s="388" t="s">
        <v>235</v>
      </c>
      <c r="X14" s="389"/>
      <c r="Y14" s="388" t="s">
        <v>236</v>
      </c>
      <c r="Z14" s="389"/>
      <c r="AA14" s="266" t="s">
        <v>261</v>
      </c>
      <c r="AD14" s="26"/>
      <c r="AE14" s="27" t="s">
        <v>35</v>
      </c>
      <c r="AF14" s="27" t="s">
        <v>99</v>
      </c>
      <c r="AG14" s="27" t="s">
        <v>100</v>
      </c>
      <c r="AH14" s="28" t="s">
        <v>101</v>
      </c>
    </row>
    <row r="15" spans="2:34" ht="15.75" customHeight="1" thickBot="1">
      <c r="B15" s="451"/>
      <c r="C15" s="502"/>
      <c r="D15" s="504"/>
      <c r="E15" s="630"/>
      <c r="F15" s="426"/>
      <c r="G15" s="630"/>
      <c r="H15" s="529"/>
      <c r="I15" s="643"/>
      <c r="J15" s="622"/>
      <c r="K15" s="623"/>
      <c r="L15" s="623"/>
      <c r="M15" s="623"/>
      <c r="N15" s="623"/>
      <c r="O15" s="624"/>
      <c r="P15" s="640"/>
      <c r="Q15" s="641"/>
      <c r="R15" s="619"/>
      <c r="S15" s="619"/>
      <c r="T15" s="474" t="s">
        <v>174</v>
      </c>
      <c r="U15" s="475"/>
      <c r="V15" s="608"/>
      <c r="W15" s="390" t="s">
        <v>237</v>
      </c>
      <c r="X15" s="391"/>
      <c r="Y15" s="390" t="s">
        <v>238</v>
      </c>
      <c r="Z15" s="391"/>
      <c r="AA15" s="267" t="s">
        <v>238</v>
      </c>
      <c r="AD15" s="29" t="s">
        <v>102</v>
      </c>
      <c r="AE15" s="34" t="s">
        <v>107</v>
      </c>
      <c r="AF15" s="34" t="s">
        <v>107</v>
      </c>
      <c r="AG15" s="30">
        <v>1</v>
      </c>
      <c r="AH15" s="34">
        <v>1</v>
      </c>
    </row>
    <row r="16" spans="1:34" ht="30" customHeight="1" thickTop="1">
      <c r="A16" s="3">
        <f>IF(H16="","",1)</f>
      </c>
      <c r="B16" s="328">
        <f>IF(H16="","","=I5")</f>
      </c>
      <c r="C16" s="81">
        <v>1</v>
      </c>
      <c r="D16" s="106"/>
      <c r="E16" s="260">
        <f aca="true" t="shared" si="0" ref="E16:E40">IF(K16="","",IF(D16="○",VLOOKUP(P16,$AD$14:$AH$85,2,FALSE),"-"))</f>
      </c>
      <c r="F16" s="252"/>
      <c r="G16" s="251">
        <f aca="true" t="shared" si="1" ref="G16:G40">IF(M16="","",IF(F16="○",VLOOKUP(P16,$AD$14:$AH$85,3,FALSE),"-"))</f>
      </c>
      <c r="H16" s="107"/>
      <c r="I16" s="108"/>
      <c r="J16" s="109">
        <v>19</v>
      </c>
      <c r="K16" s="135"/>
      <c r="L16" s="110" t="s">
        <v>30</v>
      </c>
      <c r="M16" s="111"/>
      <c r="N16" s="110" t="s">
        <v>30</v>
      </c>
      <c r="O16" s="112"/>
      <c r="P16" s="609" t="str">
        <f aca="true" t="shared" si="2" ref="P16:P30">CONCATENATE(IF(K16="","　　",IF(M16&lt;4,MID($A$4,FIND("ズ",$A$4)+1,4)-J16*100-K16,IF(AND(M16=4,O16=1),MID($A$4,FIND("ズ",$A$4)+1,4)-J16*100-K16,MID($A$4,FIND("ズ",$A$4)+1,4)-J16*100-K16-1)))," 歳")</f>
        <v>　　 歳</v>
      </c>
      <c r="Q16" s="610"/>
      <c r="R16" s="259" t="s">
        <v>24</v>
      </c>
      <c r="S16" s="125"/>
      <c r="T16" s="581" t="s">
        <v>247</v>
      </c>
      <c r="U16" s="582"/>
      <c r="V16" s="188"/>
      <c r="W16" s="599"/>
      <c r="X16" s="604"/>
      <c r="Y16" s="599"/>
      <c r="Z16" s="600"/>
      <c r="AA16" s="268"/>
      <c r="AB16" s="248">
        <f>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c>
      <c r="AC16" s="248">
        <f>IF(H16="","",IF(W16="","エラー！前夜祭の出欠を入力してください！",IF(Y16="","エラー！宿泊希望を入力してください！",IF(AA16="","エラー！お弁当希望を入力してください！",""))))</f>
      </c>
      <c r="AD16" s="29" t="s">
        <v>103</v>
      </c>
      <c r="AE16" s="34" t="s">
        <v>107</v>
      </c>
      <c r="AF16" s="34" t="s">
        <v>107</v>
      </c>
      <c r="AG16" s="30">
        <v>1</v>
      </c>
      <c r="AH16" s="34">
        <v>1</v>
      </c>
    </row>
    <row r="17" spans="1:34" ht="30" customHeight="1">
      <c r="A17" s="3">
        <f aca="true" t="shared" si="3" ref="A17:A40">IF(H17="","",1)</f>
      </c>
      <c r="B17" s="328">
        <f aca="true" t="shared" si="4" ref="B17:B40">IF(H17="","","=I5")</f>
      </c>
      <c r="C17" s="81">
        <v>2</v>
      </c>
      <c r="D17" s="113"/>
      <c r="E17" s="253">
        <f t="shared" si="0"/>
      </c>
      <c r="F17" s="249"/>
      <c r="G17" s="253">
        <f t="shared" si="1"/>
      </c>
      <c r="H17" s="44"/>
      <c r="I17" s="45">
        <f aca="true" t="shared" si="5" ref="I17:I40">PHONETIC(H17)</f>
      </c>
      <c r="J17" s="52">
        <v>19</v>
      </c>
      <c r="K17" s="136"/>
      <c r="L17" s="53" t="s">
        <v>30</v>
      </c>
      <c r="M17" s="48"/>
      <c r="N17" s="53" t="s">
        <v>30</v>
      </c>
      <c r="O17" s="50"/>
      <c r="P17" s="579" t="str">
        <f t="shared" si="2"/>
        <v>　　 歳</v>
      </c>
      <c r="Q17" s="580"/>
      <c r="R17" s="123" t="s">
        <v>24</v>
      </c>
      <c r="S17" s="126"/>
      <c r="T17" s="581" t="s">
        <v>247</v>
      </c>
      <c r="U17" s="582"/>
      <c r="V17" s="189"/>
      <c r="W17" s="591"/>
      <c r="X17" s="592"/>
      <c r="Y17" s="591"/>
      <c r="Z17" s="595"/>
      <c r="AA17" s="269"/>
      <c r="AB17" s="248">
        <f aca="true" t="shared" si="6" ref="AB17:AB40">IF(H17="","",IF(D17="","エラー！種目を選んでください！",IF(P17="　　 歳","エラー！生年月日を入力してください！",IF(S17="","エラー！段位を入力してください！",IF(AND(NOT(S17=""),OR(RIGHT(T17)="/",T17="")),"エラー！段位取得年月日を入力してください！",IF(V17="","エラー！会員証番号を入力してください！",""))))))</f>
      </c>
      <c r="AC17" s="248">
        <f aca="true" t="shared" si="7" ref="AC17:AC40">IF(H17="","",IF(W17="","エラー！前夜祭の出欠を入力してください！",IF(Y17="","エラー！宿泊希望を入力してください！",IF(AA17="","エラー！お弁当希望を入力してください！",""))))</f>
      </c>
      <c r="AD17" s="29" t="s">
        <v>104</v>
      </c>
      <c r="AE17" s="34" t="s">
        <v>107</v>
      </c>
      <c r="AF17" s="34" t="s">
        <v>107</v>
      </c>
      <c r="AG17" s="30">
        <v>1</v>
      </c>
      <c r="AH17" s="34">
        <v>1</v>
      </c>
    </row>
    <row r="18" spans="1:34" ht="30" customHeight="1">
      <c r="A18" s="3">
        <f t="shared" si="3"/>
      </c>
      <c r="B18" s="328">
        <f t="shared" si="4"/>
      </c>
      <c r="C18" s="81">
        <v>3</v>
      </c>
      <c r="D18" s="113"/>
      <c r="E18" s="253">
        <f t="shared" si="0"/>
      </c>
      <c r="F18" s="249"/>
      <c r="G18" s="253">
        <f t="shared" si="1"/>
      </c>
      <c r="H18" s="44"/>
      <c r="I18" s="45">
        <f t="shared" si="5"/>
      </c>
      <c r="J18" s="52">
        <v>19</v>
      </c>
      <c r="K18" s="136"/>
      <c r="L18" s="53" t="s">
        <v>30</v>
      </c>
      <c r="M18" s="48"/>
      <c r="N18" s="53" t="s">
        <v>30</v>
      </c>
      <c r="O18" s="50"/>
      <c r="P18" s="579" t="str">
        <f t="shared" si="2"/>
        <v>　　 歳</v>
      </c>
      <c r="Q18" s="580"/>
      <c r="R18" s="123" t="s">
        <v>24</v>
      </c>
      <c r="S18" s="126"/>
      <c r="T18" s="581" t="s">
        <v>188</v>
      </c>
      <c r="U18" s="582"/>
      <c r="V18" s="189"/>
      <c r="W18" s="591"/>
      <c r="X18" s="592"/>
      <c r="Y18" s="591"/>
      <c r="Z18" s="595"/>
      <c r="AA18" s="269"/>
      <c r="AB18" s="248">
        <f t="shared" si="6"/>
      </c>
      <c r="AC18" s="248">
        <f t="shared" si="7"/>
      </c>
      <c r="AD18" s="29" t="s">
        <v>105</v>
      </c>
      <c r="AE18" s="34" t="s">
        <v>107</v>
      </c>
      <c r="AF18" s="34" t="s">
        <v>107</v>
      </c>
      <c r="AG18" s="30">
        <v>1</v>
      </c>
      <c r="AH18" s="34">
        <v>1</v>
      </c>
    </row>
    <row r="19" spans="1:34" ht="30" customHeight="1">
      <c r="A19" s="3">
        <f t="shared" si="3"/>
      </c>
      <c r="B19" s="328">
        <f t="shared" si="4"/>
      </c>
      <c r="C19" s="81">
        <v>4</v>
      </c>
      <c r="D19" s="113"/>
      <c r="E19" s="253">
        <f t="shared" si="0"/>
      </c>
      <c r="F19" s="249"/>
      <c r="G19" s="253">
        <f t="shared" si="1"/>
      </c>
      <c r="H19" s="44"/>
      <c r="I19" s="45">
        <f t="shared" si="5"/>
      </c>
      <c r="J19" s="52">
        <v>19</v>
      </c>
      <c r="K19" s="136"/>
      <c r="L19" s="53" t="s">
        <v>30</v>
      </c>
      <c r="M19" s="48"/>
      <c r="N19" s="53" t="s">
        <v>186</v>
      </c>
      <c r="O19" s="50"/>
      <c r="P19" s="579" t="str">
        <f t="shared" si="2"/>
        <v>　　 歳</v>
      </c>
      <c r="Q19" s="580"/>
      <c r="R19" s="123" t="s">
        <v>24</v>
      </c>
      <c r="S19" s="126"/>
      <c r="T19" s="581" t="s">
        <v>188</v>
      </c>
      <c r="U19" s="582"/>
      <c r="V19" s="189"/>
      <c r="W19" s="591"/>
      <c r="X19" s="592"/>
      <c r="Y19" s="591"/>
      <c r="Z19" s="595"/>
      <c r="AA19" s="269"/>
      <c r="AB19" s="248">
        <f t="shared" si="6"/>
      </c>
      <c r="AC19" s="248">
        <f t="shared" si="7"/>
      </c>
      <c r="AD19" s="29" t="s">
        <v>106</v>
      </c>
      <c r="AE19" s="34" t="s">
        <v>185</v>
      </c>
      <c r="AF19" s="34" t="s">
        <v>185</v>
      </c>
      <c r="AG19" s="30">
        <v>1</v>
      </c>
      <c r="AH19" s="34">
        <v>1</v>
      </c>
    </row>
    <row r="20" spans="1:34" ht="30" customHeight="1">
      <c r="A20" s="3">
        <f t="shared" si="3"/>
      </c>
      <c r="B20" s="328">
        <f t="shared" si="4"/>
      </c>
      <c r="C20" s="81">
        <v>5</v>
      </c>
      <c r="D20" s="113"/>
      <c r="E20" s="253">
        <f t="shared" si="0"/>
      </c>
      <c r="F20" s="249"/>
      <c r="G20" s="253">
        <f t="shared" si="1"/>
      </c>
      <c r="H20" s="44"/>
      <c r="I20" s="45">
        <f t="shared" si="5"/>
      </c>
      <c r="J20" s="52">
        <v>19</v>
      </c>
      <c r="K20" s="136"/>
      <c r="L20" s="53" t="s">
        <v>186</v>
      </c>
      <c r="M20" s="48"/>
      <c r="N20" s="53" t="s">
        <v>186</v>
      </c>
      <c r="O20" s="50"/>
      <c r="P20" s="579" t="str">
        <f t="shared" si="2"/>
        <v>　　 歳</v>
      </c>
      <c r="Q20" s="580"/>
      <c r="R20" s="123" t="s">
        <v>24</v>
      </c>
      <c r="S20" s="126"/>
      <c r="T20" s="581" t="s">
        <v>188</v>
      </c>
      <c r="U20" s="582"/>
      <c r="V20" s="189"/>
      <c r="W20" s="591"/>
      <c r="X20" s="592"/>
      <c r="Y20" s="591"/>
      <c r="Z20" s="595"/>
      <c r="AA20" s="269"/>
      <c r="AB20" s="248">
        <f t="shared" si="6"/>
      </c>
      <c r="AC20" s="248">
        <f t="shared" si="7"/>
      </c>
      <c r="AD20" s="29" t="s">
        <v>40</v>
      </c>
      <c r="AE20" s="30">
        <v>1</v>
      </c>
      <c r="AF20" s="30">
        <v>1</v>
      </c>
      <c r="AG20" s="30">
        <v>2</v>
      </c>
      <c r="AH20" s="31">
        <v>1</v>
      </c>
    </row>
    <row r="21" spans="1:34" ht="30" customHeight="1">
      <c r="A21" s="3">
        <f t="shared" si="3"/>
      </c>
      <c r="B21" s="328">
        <f t="shared" si="4"/>
      </c>
      <c r="C21" s="81">
        <v>6</v>
      </c>
      <c r="D21" s="113"/>
      <c r="E21" s="253">
        <f t="shared" si="0"/>
      </c>
      <c r="F21" s="249"/>
      <c r="G21" s="253">
        <f t="shared" si="1"/>
      </c>
      <c r="H21" s="44"/>
      <c r="I21" s="45">
        <f t="shared" si="5"/>
      </c>
      <c r="J21" s="52">
        <v>19</v>
      </c>
      <c r="K21" s="136"/>
      <c r="L21" s="53" t="s">
        <v>186</v>
      </c>
      <c r="M21" s="48"/>
      <c r="N21" s="53" t="s">
        <v>186</v>
      </c>
      <c r="O21" s="50"/>
      <c r="P21" s="579" t="str">
        <f t="shared" si="2"/>
        <v>　　 歳</v>
      </c>
      <c r="Q21" s="580"/>
      <c r="R21" s="123" t="s">
        <v>24</v>
      </c>
      <c r="S21" s="126"/>
      <c r="T21" s="581" t="s">
        <v>188</v>
      </c>
      <c r="U21" s="582"/>
      <c r="V21" s="189"/>
      <c r="W21" s="591"/>
      <c r="X21" s="592"/>
      <c r="Y21" s="591"/>
      <c r="Z21" s="595"/>
      <c r="AA21" s="269"/>
      <c r="AB21" s="248">
        <f t="shared" si="6"/>
      </c>
      <c r="AC21" s="248">
        <f t="shared" si="7"/>
      </c>
      <c r="AD21" s="29" t="s">
        <v>41</v>
      </c>
      <c r="AE21" s="30">
        <v>1</v>
      </c>
      <c r="AF21" s="30">
        <v>1</v>
      </c>
      <c r="AG21" s="30">
        <v>2</v>
      </c>
      <c r="AH21" s="31">
        <v>1</v>
      </c>
    </row>
    <row r="22" spans="1:34" ht="30" customHeight="1">
      <c r="A22" s="3">
        <f t="shared" si="3"/>
      </c>
      <c r="B22" s="328">
        <f t="shared" si="4"/>
      </c>
      <c r="C22" s="81">
        <v>7</v>
      </c>
      <c r="D22" s="113"/>
      <c r="E22" s="253">
        <f t="shared" si="0"/>
      </c>
      <c r="F22" s="249"/>
      <c r="G22" s="253">
        <f t="shared" si="1"/>
      </c>
      <c r="H22" s="44"/>
      <c r="I22" s="45">
        <f t="shared" si="5"/>
      </c>
      <c r="J22" s="52">
        <v>19</v>
      </c>
      <c r="K22" s="136"/>
      <c r="L22" s="53" t="s">
        <v>186</v>
      </c>
      <c r="M22" s="48"/>
      <c r="N22" s="53" t="s">
        <v>186</v>
      </c>
      <c r="O22" s="50"/>
      <c r="P22" s="579" t="str">
        <f t="shared" si="2"/>
        <v>　　 歳</v>
      </c>
      <c r="Q22" s="580"/>
      <c r="R22" s="123" t="s">
        <v>24</v>
      </c>
      <c r="S22" s="126"/>
      <c r="T22" s="581" t="s">
        <v>188</v>
      </c>
      <c r="U22" s="582"/>
      <c r="V22" s="189"/>
      <c r="W22" s="591"/>
      <c r="X22" s="592"/>
      <c r="Y22" s="591"/>
      <c r="Z22" s="595"/>
      <c r="AA22" s="269"/>
      <c r="AB22" s="248">
        <f t="shared" si="6"/>
      </c>
      <c r="AC22" s="248">
        <f t="shared" si="7"/>
      </c>
      <c r="AD22" s="29" t="s">
        <v>42</v>
      </c>
      <c r="AE22" s="30">
        <v>1</v>
      </c>
      <c r="AF22" s="30">
        <v>1</v>
      </c>
      <c r="AG22" s="30">
        <v>2</v>
      </c>
      <c r="AH22" s="31">
        <v>1</v>
      </c>
    </row>
    <row r="23" spans="1:34" ht="30" customHeight="1">
      <c r="A23" s="3">
        <f t="shared" si="3"/>
      </c>
      <c r="B23" s="328">
        <f t="shared" si="4"/>
      </c>
      <c r="C23" s="81">
        <v>8</v>
      </c>
      <c r="D23" s="113"/>
      <c r="E23" s="253">
        <f t="shared" si="0"/>
      </c>
      <c r="F23" s="249"/>
      <c r="G23" s="253">
        <f t="shared" si="1"/>
      </c>
      <c r="H23" s="44"/>
      <c r="I23" s="45">
        <f t="shared" si="5"/>
      </c>
      <c r="J23" s="52">
        <v>19</v>
      </c>
      <c r="K23" s="136"/>
      <c r="L23" s="53" t="s">
        <v>186</v>
      </c>
      <c r="M23" s="48"/>
      <c r="N23" s="53" t="s">
        <v>186</v>
      </c>
      <c r="O23" s="50"/>
      <c r="P23" s="579" t="str">
        <f t="shared" si="2"/>
        <v>　　 歳</v>
      </c>
      <c r="Q23" s="580"/>
      <c r="R23" s="123" t="s">
        <v>24</v>
      </c>
      <c r="S23" s="126"/>
      <c r="T23" s="581" t="s">
        <v>188</v>
      </c>
      <c r="U23" s="582"/>
      <c r="V23" s="189"/>
      <c r="W23" s="591"/>
      <c r="X23" s="592"/>
      <c r="Y23" s="591"/>
      <c r="Z23" s="595"/>
      <c r="AA23" s="269"/>
      <c r="AB23" s="248">
        <f t="shared" si="6"/>
      </c>
      <c r="AC23" s="248">
        <f t="shared" si="7"/>
      </c>
      <c r="AD23" s="29" t="s">
        <v>43</v>
      </c>
      <c r="AE23" s="30">
        <v>1</v>
      </c>
      <c r="AF23" s="30">
        <v>1</v>
      </c>
      <c r="AG23" s="30">
        <v>2</v>
      </c>
      <c r="AH23" s="31">
        <v>1</v>
      </c>
    </row>
    <row r="24" spans="1:34" ht="30" customHeight="1">
      <c r="A24" s="3">
        <f t="shared" si="3"/>
      </c>
      <c r="B24" s="328">
        <f t="shared" si="4"/>
      </c>
      <c r="C24" s="81">
        <v>9</v>
      </c>
      <c r="D24" s="113"/>
      <c r="E24" s="253">
        <f t="shared" si="0"/>
      </c>
      <c r="F24" s="249"/>
      <c r="G24" s="253">
        <f t="shared" si="1"/>
      </c>
      <c r="H24" s="44"/>
      <c r="I24" s="45">
        <f t="shared" si="5"/>
      </c>
      <c r="J24" s="52">
        <v>19</v>
      </c>
      <c r="K24" s="136"/>
      <c r="L24" s="53" t="s">
        <v>186</v>
      </c>
      <c r="M24" s="48"/>
      <c r="N24" s="53" t="s">
        <v>186</v>
      </c>
      <c r="O24" s="50"/>
      <c r="P24" s="579" t="str">
        <f t="shared" si="2"/>
        <v>　　 歳</v>
      </c>
      <c r="Q24" s="580"/>
      <c r="R24" s="123" t="s">
        <v>24</v>
      </c>
      <c r="S24" s="126"/>
      <c r="T24" s="581" t="s">
        <v>188</v>
      </c>
      <c r="U24" s="582"/>
      <c r="V24" s="189"/>
      <c r="W24" s="591"/>
      <c r="X24" s="592"/>
      <c r="Y24" s="591"/>
      <c r="Z24" s="595"/>
      <c r="AA24" s="269"/>
      <c r="AB24" s="248">
        <f t="shared" si="6"/>
      </c>
      <c r="AC24" s="248">
        <f t="shared" si="7"/>
      </c>
      <c r="AD24" s="29" t="s">
        <v>38</v>
      </c>
      <c r="AE24" s="30">
        <v>1</v>
      </c>
      <c r="AF24" s="30">
        <v>1</v>
      </c>
      <c r="AG24" s="30">
        <v>2</v>
      </c>
      <c r="AH24" s="31">
        <v>1</v>
      </c>
    </row>
    <row r="25" spans="1:34" ht="30" customHeight="1">
      <c r="A25" s="3">
        <f t="shared" si="3"/>
      </c>
      <c r="B25" s="328">
        <f t="shared" si="4"/>
      </c>
      <c r="C25" s="81">
        <v>10</v>
      </c>
      <c r="D25" s="113"/>
      <c r="E25" s="253">
        <f t="shared" si="0"/>
      </c>
      <c r="F25" s="249"/>
      <c r="G25" s="253">
        <f t="shared" si="1"/>
      </c>
      <c r="H25" s="44"/>
      <c r="I25" s="45">
        <f t="shared" si="5"/>
      </c>
      <c r="J25" s="52">
        <v>19</v>
      </c>
      <c r="K25" s="136"/>
      <c r="L25" s="53" t="s">
        <v>186</v>
      </c>
      <c r="M25" s="48"/>
      <c r="N25" s="53" t="s">
        <v>186</v>
      </c>
      <c r="O25" s="50"/>
      <c r="P25" s="579" t="str">
        <f t="shared" si="2"/>
        <v>　　 歳</v>
      </c>
      <c r="Q25" s="580"/>
      <c r="R25" s="123" t="s">
        <v>24</v>
      </c>
      <c r="S25" s="126"/>
      <c r="T25" s="581" t="s">
        <v>188</v>
      </c>
      <c r="U25" s="582"/>
      <c r="V25" s="189"/>
      <c r="W25" s="591"/>
      <c r="X25" s="592"/>
      <c r="Y25" s="591"/>
      <c r="Z25" s="595"/>
      <c r="AA25" s="269"/>
      <c r="AB25" s="248">
        <f t="shared" si="6"/>
      </c>
      <c r="AC25" s="248">
        <f t="shared" si="7"/>
      </c>
      <c r="AD25" s="29" t="s">
        <v>44</v>
      </c>
      <c r="AE25" s="30">
        <v>2</v>
      </c>
      <c r="AF25" s="30">
        <v>1</v>
      </c>
      <c r="AG25" s="30">
        <v>3</v>
      </c>
      <c r="AH25" s="31">
        <v>2</v>
      </c>
    </row>
    <row r="26" spans="1:34" ht="30" customHeight="1">
      <c r="A26" s="3">
        <f t="shared" si="3"/>
      </c>
      <c r="B26" s="328">
        <f t="shared" si="4"/>
      </c>
      <c r="C26" s="81">
        <v>11</v>
      </c>
      <c r="D26" s="113"/>
      <c r="E26" s="253">
        <f t="shared" si="0"/>
      </c>
      <c r="F26" s="249"/>
      <c r="G26" s="253">
        <f t="shared" si="1"/>
      </c>
      <c r="H26" s="44"/>
      <c r="I26" s="45">
        <f t="shared" si="5"/>
      </c>
      <c r="J26" s="52">
        <v>19</v>
      </c>
      <c r="K26" s="136"/>
      <c r="L26" s="53" t="s">
        <v>186</v>
      </c>
      <c r="M26" s="48"/>
      <c r="N26" s="53" t="s">
        <v>186</v>
      </c>
      <c r="O26" s="50"/>
      <c r="P26" s="579" t="str">
        <f t="shared" si="2"/>
        <v>　　 歳</v>
      </c>
      <c r="Q26" s="580"/>
      <c r="R26" s="123" t="s">
        <v>24</v>
      </c>
      <c r="S26" s="126"/>
      <c r="T26" s="581" t="s">
        <v>188</v>
      </c>
      <c r="U26" s="582"/>
      <c r="V26" s="189"/>
      <c r="W26" s="591"/>
      <c r="X26" s="592"/>
      <c r="Y26" s="591"/>
      <c r="Z26" s="595"/>
      <c r="AA26" s="269"/>
      <c r="AB26" s="248">
        <f t="shared" si="6"/>
      </c>
      <c r="AC26" s="248">
        <f t="shared" si="7"/>
      </c>
      <c r="AD26" s="29" t="s">
        <v>45</v>
      </c>
      <c r="AE26" s="30">
        <v>2</v>
      </c>
      <c r="AF26" s="30">
        <v>1</v>
      </c>
      <c r="AG26" s="30">
        <v>3</v>
      </c>
      <c r="AH26" s="31">
        <v>2</v>
      </c>
    </row>
    <row r="27" spans="1:34" ht="30" customHeight="1">
      <c r="A27" s="3">
        <f t="shared" si="3"/>
      </c>
      <c r="B27" s="328">
        <f t="shared" si="4"/>
      </c>
      <c r="C27" s="81">
        <v>12</v>
      </c>
      <c r="D27" s="113"/>
      <c r="E27" s="253">
        <f t="shared" si="0"/>
      </c>
      <c r="F27" s="249"/>
      <c r="G27" s="253">
        <f t="shared" si="1"/>
      </c>
      <c r="H27" s="44"/>
      <c r="I27" s="45">
        <f t="shared" si="5"/>
      </c>
      <c r="J27" s="52">
        <v>19</v>
      </c>
      <c r="K27" s="136"/>
      <c r="L27" s="53" t="s">
        <v>186</v>
      </c>
      <c r="M27" s="48"/>
      <c r="N27" s="53" t="s">
        <v>186</v>
      </c>
      <c r="O27" s="50"/>
      <c r="P27" s="579" t="str">
        <f t="shared" si="2"/>
        <v>　　 歳</v>
      </c>
      <c r="Q27" s="580"/>
      <c r="R27" s="123" t="s">
        <v>24</v>
      </c>
      <c r="S27" s="126"/>
      <c r="T27" s="581" t="s">
        <v>188</v>
      </c>
      <c r="U27" s="582"/>
      <c r="V27" s="189"/>
      <c r="W27" s="591"/>
      <c r="X27" s="592"/>
      <c r="Y27" s="591"/>
      <c r="Z27" s="595"/>
      <c r="AA27" s="269"/>
      <c r="AB27" s="248">
        <f t="shared" si="6"/>
      </c>
      <c r="AC27" s="248">
        <f t="shared" si="7"/>
      </c>
      <c r="AD27" s="29" t="s">
        <v>46</v>
      </c>
      <c r="AE27" s="30">
        <v>2</v>
      </c>
      <c r="AF27" s="30">
        <v>1</v>
      </c>
      <c r="AG27" s="30">
        <v>3</v>
      </c>
      <c r="AH27" s="31">
        <v>2</v>
      </c>
    </row>
    <row r="28" spans="1:34" ht="30" customHeight="1">
      <c r="A28" s="3">
        <f t="shared" si="3"/>
      </c>
      <c r="B28" s="328">
        <f t="shared" si="4"/>
      </c>
      <c r="C28" s="81">
        <v>13</v>
      </c>
      <c r="D28" s="113"/>
      <c r="E28" s="253">
        <f t="shared" si="0"/>
      </c>
      <c r="F28" s="249"/>
      <c r="G28" s="253">
        <f t="shared" si="1"/>
      </c>
      <c r="H28" s="44"/>
      <c r="I28" s="45">
        <f t="shared" si="5"/>
      </c>
      <c r="J28" s="52">
        <v>19</v>
      </c>
      <c r="K28" s="136"/>
      <c r="L28" s="53" t="s">
        <v>186</v>
      </c>
      <c r="M28" s="48"/>
      <c r="N28" s="53" t="s">
        <v>186</v>
      </c>
      <c r="O28" s="50"/>
      <c r="P28" s="579" t="str">
        <f t="shared" si="2"/>
        <v>　　 歳</v>
      </c>
      <c r="Q28" s="580"/>
      <c r="R28" s="123" t="s">
        <v>24</v>
      </c>
      <c r="S28" s="126"/>
      <c r="T28" s="581" t="s">
        <v>188</v>
      </c>
      <c r="U28" s="582"/>
      <c r="V28" s="189"/>
      <c r="W28" s="591"/>
      <c r="X28" s="592"/>
      <c r="Y28" s="591"/>
      <c r="Z28" s="595"/>
      <c r="AA28" s="269"/>
      <c r="AB28" s="248">
        <f t="shared" si="6"/>
      </c>
      <c r="AC28" s="248">
        <f t="shared" si="7"/>
      </c>
      <c r="AD28" s="29" t="s">
        <v>47</v>
      </c>
      <c r="AE28" s="30">
        <v>2</v>
      </c>
      <c r="AF28" s="30">
        <v>1</v>
      </c>
      <c r="AG28" s="30">
        <v>3</v>
      </c>
      <c r="AH28" s="31">
        <v>2</v>
      </c>
    </row>
    <row r="29" spans="1:34" ht="30" customHeight="1">
      <c r="A29" s="3">
        <f t="shared" si="3"/>
      </c>
      <c r="B29" s="328">
        <f t="shared" si="4"/>
      </c>
      <c r="C29" s="81">
        <v>14</v>
      </c>
      <c r="D29" s="113"/>
      <c r="E29" s="253">
        <f t="shared" si="0"/>
      </c>
      <c r="F29" s="249"/>
      <c r="G29" s="253">
        <f t="shared" si="1"/>
      </c>
      <c r="H29" s="44"/>
      <c r="I29" s="45">
        <f t="shared" si="5"/>
      </c>
      <c r="J29" s="52">
        <v>19</v>
      </c>
      <c r="K29" s="136"/>
      <c r="L29" s="53" t="s">
        <v>186</v>
      </c>
      <c r="M29" s="48"/>
      <c r="N29" s="53" t="s">
        <v>186</v>
      </c>
      <c r="O29" s="50"/>
      <c r="P29" s="579" t="str">
        <f t="shared" si="2"/>
        <v>　　 歳</v>
      </c>
      <c r="Q29" s="580"/>
      <c r="R29" s="123" t="s">
        <v>24</v>
      </c>
      <c r="S29" s="126"/>
      <c r="T29" s="581" t="s">
        <v>188</v>
      </c>
      <c r="U29" s="582"/>
      <c r="V29" s="189"/>
      <c r="W29" s="591"/>
      <c r="X29" s="592"/>
      <c r="Y29" s="591"/>
      <c r="Z29" s="595"/>
      <c r="AA29" s="269"/>
      <c r="AB29" s="248">
        <f t="shared" si="6"/>
      </c>
      <c r="AC29" s="248">
        <f t="shared" si="7"/>
      </c>
      <c r="AD29" s="29" t="s">
        <v>39</v>
      </c>
      <c r="AE29" s="30">
        <v>2</v>
      </c>
      <c r="AF29" s="30">
        <v>1</v>
      </c>
      <c r="AG29" s="30">
        <v>3</v>
      </c>
      <c r="AH29" s="31">
        <v>2</v>
      </c>
    </row>
    <row r="30" spans="1:34" ht="30" customHeight="1">
      <c r="A30" s="3">
        <f t="shared" si="3"/>
      </c>
      <c r="B30" s="328">
        <f t="shared" si="4"/>
      </c>
      <c r="C30" s="82">
        <v>15</v>
      </c>
      <c r="D30" s="114"/>
      <c r="E30" s="261">
        <f t="shared" si="0"/>
      </c>
      <c r="F30" s="285"/>
      <c r="G30" s="261">
        <f t="shared" si="1"/>
      </c>
      <c r="H30" s="46"/>
      <c r="I30" s="47">
        <f t="shared" si="5"/>
      </c>
      <c r="J30" s="54">
        <v>19</v>
      </c>
      <c r="K30" s="137"/>
      <c r="L30" s="55" t="s">
        <v>186</v>
      </c>
      <c r="M30" s="49"/>
      <c r="N30" s="55" t="s">
        <v>186</v>
      </c>
      <c r="O30" s="51"/>
      <c r="P30" s="614" t="str">
        <f t="shared" si="2"/>
        <v>　　 歳</v>
      </c>
      <c r="Q30" s="615"/>
      <c r="R30" s="124" t="s">
        <v>24</v>
      </c>
      <c r="S30" s="127"/>
      <c r="T30" s="606" t="s">
        <v>188</v>
      </c>
      <c r="U30" s="607"/>
      <c r="V30" s="190"/>
      <c r="W30" s="596"/>
      <c r="X30" s="605"/>
      <c r="Y30" s="596"/>
      <c r="Z30" s="597"/>
      <c r="AA30" s="286"/>
      <c r="AB30" s="248">
        <f t="shared" si="6"/>
      </c>
      <c r="AC30" s="248">
        <f t="shared" si="7"/>
      </c>
      <c r="AD30" s="29" t="s">
        <v>48</v>
      </c>
      <c r="AE30" s="30">
        <v>3</v>
      </c>
      <c r="AF30" s="30">
        <v>2</v>
      </c>
      <c r="AG30" s="30">
        <v>4</v>
      </c>
      <c r="AH30" s="31">
        <v>2</v>
      </c>
    </row>
    <row r="31" spans="1:34" ht="30" customHeight="1">
      <c r="A31" s="3">
        <f t="shared" si="3"/>
      </c>
      <c r="B31" s="328">
        <f t="shared" si="4"/>
      </c>
      <c r="C31" s="81">
        <v>16</v>
      </c>
      <c r="D31" s="113"/>
      <c r="E31" s="253">
        <f t="shared" si="0"/>
      </c>
      <c r="F31" s="249"/>
      <c r="G31" s="253">
        <f t="shared" si="1"/>
      </c>
      <c r="H31" s="44"/>
      <c r="I31" s="45">
        <f t="shared" si="5"/>
      </c>
      <c r="J31" s="52">
        <v>19</v>
      </c>
      <c r="K31" s="136"/>
      <c r="L31" s="53" t="s">
        <v>30</v>
      </c>
      <c r="M31" s="48"/>
      <c r="N31" s="53" t="s">
        <v>30</v>
      </c>
      <c r="O31" s="50"/>
      <c r="P31" s="579" t="str">
        <f aca="true" t="shared" si="8" ref="P31:P40">CONCATENATE(IF(K31="","　　",IF(M31&lt;4,MID($A$4,FIND("ズ",$A$4)+1,4)-J31*100-K31,IF(AND(M31=4,O31=1),MID($A$4,FIND("ズ",$A$4)+1,4)-J31*100-K31,MID($A$4,FIND("ズ",$A$4)+1,4)-J31*100-K31-1)))," 歳")</f>
        <v>　　 歳</v>
      </c>
      <c r="Q31" s="580"/>
      <c r="R31" s="123" t="s">
        <v>24</v>
      </c>
      <c r="S31" s="126"/>
      <c r="T31" s="581" t="s">
        <v>188</v>
      </c>
      <c r="U31" s="582"/>
      <c r="V31" s="189"/>
      <c r="W31" s="591"/>
      <c r="X31" s="592"/>
      <c r="Y31" s="591"/>
      <c r="Z31" s="595"/>
      <c r="AA31" s="269"/>
      <c r="AB31" s="248">
        <f t="shared" si="6"/>
      </c>
      <c r="AC31" s="248">
        <f t="shared" si="7"/>
      </c>
      <c r="AD31" s="29" t="s">
        <v>49</v>
      </c>
      <c r="AE31" s="30">
        <v>3</v>
      </c>
      <c r="AF31" s="30">
        <v>2</v>
      </c>
      <c r="AG31" s="30">
        <v>4</v>
      </c>
      <c r="AH31" s="31">
        <v>2</v>
      </c>
    </row>
    <row r="32" spans="1:34" ht="30" customHeight="1">
      <c r="A32" s="3">
        <f t="shared" si="3"/>
      </c>
      <c r="B32" s="328">
        <f t="shared" si="4"/>
      </c>
      <c r="C32" s="82">
        <v>17</v>
      </c>
      <c r="D32" s="113"/>
      <c r="E32" s="253">
        <f t="shared" si="0"/>
      </c>
      <c r="F32" s="249"/>
      <c r="G32" s="253">
        <f t="shared" si="1"/>
      </c>
      <c r="H32" s="44"/>
      <c r="I32" s="45">
        <f t="shared" si="5"/>
      </c>
      <c r="J32" s="52">
        <v>19</v>
      </c>
      <c r="K32" s="136"/>
      <c r="L32" s="53" t="s">
        <v>30</v>
      </c>
      <c r="M32" s="48"/>
      <c r="N32" s="53" t="s">
        <v>30</v>
      </c>
      <c r="O32" s="50"/>
      <c r="P32" s="579" t="str">
        <f t="shared" si="8"/>
        <v>　　 歳</v>
      </c>
      <c r="Q32" s="580"/>
      <c r="R32" s="123" t="s">
        <v>24</v>
      </c>
      <c r="S32" s="126"/>
      <c r="T32" s="581" t="s">
        <v>188</v>
      </c>
      <c r="U32" s="582"/>
      <c r="V32" s="189"/>
      <c r="W32" s="591"/>
      <c r="X32" s="592"/>
      <c r="Y32" s="591"/>
      <c r="Z32" s="595"/>
      <c r="AA32" s="269"/>
      <c r="AB32" s="248">
        <f t="shared" si="6"/>
      </c>
      <c r="AC32" s="248">
        <f t="shared" si="7"/>
      </c>
      <c r="AD32" s="29" t="s">
        <v>50</v>
      </c>
      <c r="AE32" s="30">
        <v>3</v>
      </c>
      <c r="AF32" s="30">
        <v>2</v>
      </c>
      <c r="AG32" s="30">
        <v>4</v>
      </c>
      <c r="AH32" s="31">
        <v>2</v>
      </c>
    </row>
    <row r="33" spans="1:34" ht="30" customHeight="1">
      <c r="A33" s="3">
        <f t="shared" si="3"/>
      </c>
      <c r="B33" s="328">
        <f t="shared" si="4"/>
      </c>
      <c r="C33" s="81">
        <v>18</v>
      </c>
      <c r="D33" s="113"/>
      <c r="E33" s="253">
        <f t="shared" si="0"/>
      </c>
      <c r="F33" s="249"/>
      <c r="G33" s="253">
        <f t="shared" si="1"/>
      </c>
      <c r="H33" s="44"/>
      <c r="I33" s="45">
        <f t="shared" si="5"/>
      </c>
      <c r="J33" s="52">
        <v>19</v>
      </c>
      <c r="K33" s="136"/>
      <c r="L33" s="53" t="s">
        <v>30</v>
      </c>
      <c r="M33" s="48"/>
      <c r="N33" s="53" t="s">
        <v>30</v>
      </c>
      <c r="O33" s="50"/>
      <c r="P33" s="579" t="str">
        <f t="shared" si="8"/>
        <v>　　 歳</v>
      </c>
      <c r="Q33" s="580"/>
      <c r="R33" s="123" t="s">
        <v>24</v>
      </c>
      <c r="S33" s="126"/>
      <c r="T33" s="581" t="s">
        <v>188</v>
      </c>
      <c r="U33" s="582"/>
      <c r="V33" s="189"/>
      <c r="W33" s="591"/>
      <c r="X33" s="592"/>
      <c r="Y33" s="591"/>
      <c r="Z33" s="595"/>
      <c r="AA33" s="269"/>
      <c r="AB33" s="248">
        <f t="shared" si="6"/>
      </c>
      <c r="AC33" s="248">
        <f t="shared" si="7"/>
      </c>
      <c r="AD33" s="29" t="s">
        <v>51</v>
      </c>
      <c r="AE33" s="30">
        <v>3</v>
      </c>
      <c r="AF33" s="30">
        <v>2</v>
      </c>
      <c r="AG33" s="30">
        <v>4</v>
      </c>
      <c r="AH33" s="31">
        <v>2</v>
      </c>
    </row>
    <row r="34" spans="1:34" ht="30" customHeight="1">
      <c r="A34" s="3">
        <f t="shared" si="3"/>
      </c>
      <c r="B34" s="328">
        <f t="shared" si="4"/>
      </c>
      <c r="C34" s="82">
        <v>19</v>
      </c>
      <c r="D34" s="113"/>
      <c r="E34" s="253">
        <f t="shared" si="0"/>
      </c>
      <c r="F34" s="249"/>
      <c r="G34" s="253">
        <f t="shared" si="1"/>
      </c>
      <c r="H34" s="44"/>
      <c r="I34" s="45">
        <f t="shared" si="5"/>
      </c>
      <c r="J34" s="52">
        <v>19</v>
      </c>
      <c r="K34" s="136"/>
      <c r="L34" s="53" t="s">
        <v>30</v>
      </c>
      <c r="M34" s="48"/>
      <c r="N34" s="53" t="s">
        <v>30</v>
      </c>
      <c r="O34" s="50"/>
      <c r="P34" s="579" t="str">
        <f t="shared" si="8"/>
        <v>　　 歳</v>
      </c>
      <c r="Q34" s="580"/>
      <c r="R34" s="123" t="s">
        <v>24</v>
      </c>
      <c r="S34" s="126"/>
      <c r="T34" s="581" t="s">
        <v>188</v>
      </c>
      <c r="U34" s="582"/>
      <c r="V34" s="189"/>
      <c r="W34" s="591"/>
      <c r="X34" s="592"/>
      <c r="Y34" s="591"/>
      <c r="Z34" s="595"/>
      <c r="AA34" s="269"/>
      <c r="AB34" s="248">
        <f t="shared" si="6"/>
      </c>
      <c r="AC34" s="248">
        <f t="shared" si="7"/>
      </c>
      <c r="AD34" s="29" t="s">
        <v>52</v>
      </c>
      <c r="AE34" s="30">
        <v>3</v>
      </c>
      <c r="AF34" s="30">
        <v>2</v>
      </c>
      <c r="AG34" s="30">
        <v>4</v>
      </c>
      <c r="AH34" s="31">
        <v>2</v>
      </c>
    </row>
    <row r="35" spans="1:34" ht="30" customHeight="1">
      <c r="A35" s="3">
        <f t="shared" si="3"/>
      </c>
      <c r="B35" s="328">
        <f t="shared" si="4"/>
      </c>
      <c r="C35" s="81">
        <v>20</v>
      </c>
      <c r="D35" s="113"/>
      <c r="E35" s="253">
        <f t="shared" si="0"/>
      </c>
      <c r="F35" s="249"/>
      <c r="G35" s="253">
        <f t="shared" si="1"/>
      </c>
      <c r="H35" s="44"/>
      <c r="I35" s="45">
        <f t="shared" si="5"/>
      </c>
      <c r="J35" s="52">
        <v>19</v>
      </c>
      <c r="K35" s="136"/>
      <c r="L35" s="53" t="s">
        <v>30</v>
      </c>
      <c r="M35" s="48"/>
      <c r="N35" s="53" t="s">
        <v>30</v>
      </c>
      <c r="O35" s="50"/>
      <c r="P35" s="579" t="str">
        <f t="shared" si="8"/>
        <v>　　 歳</v>
      </c>
      <c r="Q35" s="580"/>
      <c r="R35" s="123" t="s">
        <v>24</v>
      </c>
      <c r="S35" s="126"/>
      <c r="T35" s="581" t="s">
        <v>188</v>
      </c>
      <c r="U35" s="582"/>
      <c r="V35" s="189"/>
      <c r="W35" s="591"/>
      <c r="X35" s="592"/>
      <c r="Y35" s="591"/>
      <c r="Z35" s="595"/>
      <c r="AA35" s="269"/>
      <c r="AB35" s="248">
        <f t="shared" si="6"/>
      </c>
      <c r="AC35" s="248">
        <f t="shared" si="7"/>
      </c>
      <c r="AD35" s="29" t="s">
        <v>53</v>
      </c>
      <c r="AE35" s="30">
        <v>4</v>
      </c>
      <c r="AF35" s="30">
        <v>2</v>
      </c>
      <c r="AG35" s="30">
        <v>5</v>
      </c>
      <c r="AH35" s="31">
        <v>3</v>
      </c>
    </row>
    <row r="36" spans="1:34" ht="30" customHeight="1">
      <c r="A36" s="3">
        <f t="shared" si="3"/>
      </c>
      <c r="B36" s="328">
        <f t="shared" si="4"/>
      </c>
      <c r="C36" s="82">
        <v>21</v>
      </c>
      <c r="D36" s="113"/>
      <c r="E36" s="253">
        <f t="shared" si="0"/>
      </c>
      <c r="F36" s="249"/>
      <c r="G36" s="253">
        <f t="shared" si="1"/>
      </c>
      <c r="H36" s="44"/>
      <c r="I36" s="45">
        <f t="shared" si="5"/>
      </c>
      <c r="J36" s="52">
        <v>19</v>
      </c>
      <c r="K36" s="136"/>
      <c r="L36" s="53" t="s">
        <v>30</v>
      </c>
      <c r="M36" s="48"/>
      <c r="N36" s="53" t="s">
        <v>30</v>
      </c>
      <c r="O36" s="50"/>
      <c r="P36" s="579" t="str">
        <f t="shared" si="8"/>
        <v>　　 歳</v>
      </c>
      <c r="Q36" s="580"/>
      <c r="R36" s="123" t="s">
        <v>24</v>
      </c>
      <c r="S36" s="126"/>
      <c r="T36" s="581" t="s">
        <v>188</v>
      </c>
      <c r="U36" s="582"/>
      <c r="V36" s="189"/>
      <c r="W36" s="591"/>
      <c r="X36" s="592"/>
      <c r="Y36" s="591"/>
      <c r="Z36" s="595"/>
      <c r="AA36" s="269"/>
      <c r="AB36" s="248">
        <f t="shared" si="6"/>
      </c>
      <c r="AC36" s="248">
        <f t="shared" si="7"/>
      </c>
      <c r="AD36" s="29" t="s">
        <v>54</v>
      </c>
      <c r="AE36" s="30">
        <v>4</v>
      </c>
      <c r="AF36" s="30">
        <v>2</v>
      </c>
      <c r="AG36" s="30">
        <v>5</v>
      </c>
      <c r="AH36" s="31">
        <v>3</v>
      </c>
    </row>
    <row r="37" spans="1:34" ht="30" customHeight="1">
      <c r="A37" s="3">
        <f t="shared" si="3"/>
      </c>
      <c r="B37" s="328">
        <f t="shared" si="4"/>
      </c>
      <c r="C37" s="81">
        <v>22</v>
      </c>
      <c r="D37" s="113"/>
      <c r="E37" s="253">
        <f t="shared" si="0"/>
      </c>
      <c r="F37" s="249"/>
      <c r="G37" s="253">
        <f t="shared" si="1"/>
      </c>
      <c r="H37" s="44"/>
      <c r="I37" s="45">
        <f t="shared" si="5"/>
      </c>
      <c r="J37" s="52">
        <v>19</v>
      </c>
      <c r="K37" s="136"/>
      <c r="L37" s="53" t="s">
        <v>30</v>
      </c>
      <c r="M37" s="48"/>
      <c r="N37" s="53" t="s">
        <v>30</v>
      </c>
      <c r="O37" s="50"/>
      <c r="P37" s="579" t="str">
        <f t="shared" si="8"/>
        <v>　　 歳</v>
      </c>
      <c r="Q37" s="580"/>
      <c r="R37" s="123" t="s">
        <v>24</v>
      </c>
      <c r="S37" s="126"/>
      <c r="T37" s="581" t="s">
        <v>188</v>
      </c>
      <c r="U37" s="582"/>
      <c r="V37" s="189"/>
      <c r="W37" s="591"/>
      <c r="X37" s="592"/>
      <c r="Y37" s="591"/>
      <c r="Z37" s="595"/>
      <c r="AA37" s="269"/>
      <c r="AB37" s="248">
        <f t="shared" si="6"/>
      </c>
      <c r="AC37" s="248">
        <f t="shared" si="7"/>
      </c>
      <c r="AD37" s="29" t="s">
        <v>55</v>
      </c>
      <c r="AE37" s="30">
        <v>4</v>
      </c>
      <c r="AF37" s="30">
        <v>2</v>
      </c>
      <c r="AG37" s="30">
        <v>5</v>
      </c>
      <c r="AH37" s="31">
        <v>3</v>
      </c>
    </row>
    <row r="38" spans="1:34" ht="30" customHeight="1">
      <c r="A38" s="3">
        <f t="shared" si="3"/>
      </c>
      <c r="B38" s="328">
        <f t="shared" si="4"/>
      </c>
      <c r="C38" s="82">
        <v>23</v>
      </c>
      <c r="D38" s="113"/>
      <c r="E38" s="253">
        <f t="shared" si="0"/>
      </c>
      <c r="F38" s="249"/>
      <c r="G38" s="253">
        <f t="shared" si="1"/>
      </c>
      <c r="H38" s="44"/>
      <c r="I38" s="45">
        <f t="shared" si="5"/>
      </c>
      <c r="J38" s="52">
        <v>19</v>
      </c>
      <c r="K38" s="136"/>
      <c r="L38" s="53" t="s">
        <v>30</v>
      </c>
      <c r="M38" s="48"/>
      <c r="N38" s="53" t="s">
        <v>30</v>
      </c>
      <c r="O38" s="50"/>
      <c r="P38" s="579" t="str">
        <f t="shared" si="8"/>
        <v>　　 歳</v>
      </c>
      <c r="Q38" s="580"/>
      <c r="R38" s="123" t="s">
        <v>24</v>
      </c>
      <c r="S38" s="126"/>
      <c r="T38" s="581" t="s">
        <v>188</v>
      </c>
      <c r="U38" s="582"/>
      <c r="V38" s="189"/>
      <c r="W38" s="591"/>
      <c r="X38" s="592"/>
      <c r="Y38" s="591"/>
      <c r="Z38" s="595"/>
      <c r="AA38" s="269"/>
      <c r="AB38" s="248">
        <f t="shared" si="6"/>
      </c>
      <c r="AC38" s="248">
        <f t="shared" si="7"/>
      </c>
      <c r="AD38" s="29" t="s">
        <v>56</v>
      </c>
      <c r="AE38" s="30">
        <v>4</v>
      </c>
      <c r="AF38" s="30">
        <v>2</v>
      </c>
      <c r="AG38" s="30">
        <v>5</v>
      </c>
      <c r="AH38" s="31">
        <v>3</v>
      </c>
    </row>
    <row r="39" spans="1:34" ht="30" customHeight="1">
      <c r="A39" s="3">
        <f t="shared" si="3"/>
      </c>
      <c r="B39" s="328">
        <f t="shared" si="4"/>
      </c>
      <c r="C39" s="81">
        <v>24</v>
      </c>
      <c r="D39" s="113"/>
      <c r="E39" s="253">
        <f t="shared" si="0"/>
      </c>
      <c r="F39" s="249"/>
      <c r="G39" s="253">
        <f t="shared" si="1"/>
      </c>
      <c r="H39" s="44"/>
      <c r="I39" s="45">
        <f t="shared" si="5"/>
      </c>
      <c r="J39" s="52">
        <v>19</v>
      </c>
      <c r="K39" s="136"/>
      <c r="L39" s="53" t="s">
        <v>30</v>
      </c>
      <c r="M39" s="48"/>
      <c r="N39" s="53" t="s">
        <v>30</v>
      </c>
      <c r="O39" s="50"/>
      <c r="P39" s="579" t="str">
        <f t="shared" si="8"/>
        <v>　　 歳</v>
      </c>
      <c r="Q39" s="580"/>
      <c r="R39" s="123" t="s">
        <v>24</v>
      </c>
      <c r="S39" s="126"/>
      <c r="T39" s="581" t="s">
        <v>188</v>
      </c>
      <c r="U39" s="582"/>
      <c r="V39" s="189"/>
      <c r="W39" s="591"/>
      <c r="X39" s="592"/>
      <c r="Y39" s="591"/>
      <c r="Z39" s="595"/>
      <c r="AA39" s="269"/>
      <c r="AB39" s="248">
        <f t="shared" si="6"/>
      </c>
      <c r="AC39" s="248">
        <f t="shared" si="7"/>
      </c>
      <c r="AD39" s="29" t="s">
        <v>57</v>
      </c>
      <c r="AE39" s="30">
        <v>4</v>
      </c>
      <c r="AF39" s="30">
        <v>2</v>
      </c>
      <c r="AG39" s="30">
        <v>5</v>
      </c>
      <c r="AH39" s="31">
        <v>3</v>
      </c>
    </row>
    <row r="40" spans="1:34" ht="30" customHeight="1" thickBot="1">
      <c r="A40" s="3">
        <f t="shared" si="3"/>
      </c>
      <c r="B40" s="328">
        <f t="shared" si="4"/>
      </c>
      <c r="C40" s="296">
        <v>25</v>
      </c>
      <c r="D40" s="115"/>
      <c r="E40" s="292">
        <f t="shared" si="0"/>
      </c>
      <c r="F40" s="250"/>
      <c r="G40" s="292">
        <f t="shared" si="1"/>
      </c>
      <c r="H40" s="117"/>
      <c r="I40" s="118">
        <f t="shared" si="5"/>
      </c>
      <c r="J40" s="293">
        <v>19</v>
      </c>
      <c r="K40" s="138"/>
      <c r="L40" s="294" t="s">
        <v>30</v>
      </c>
      <c r="M40" s="121"/>
      <c r="N40" s="294" t="s">
        <v>30</v>
      </c>
      <c r="O40" s="122"/>
      <c r="P40" s="617" t="str">
        <f t="shared" si="8"/>
        <v>　　 歳</v>
      </c>
      <c r="Q40" s="618"/>
      <c r="R40" s="295" t="s">
        <v>24</v>
      </c>
      <c r="S40" s="129"/>
      <c r="T40" s="589" t="s">
        <v>188</v>
      </c>
      <c r="U40" s="590"/>
      <c r="V40" s="192"/>
      <c r="W40" s="593"/>
      <c r="X40" s="594"/>
      <c r="Y40" s="593"/>
      <c r="Z40" s="598"/>
      <c r="AA40" s="272"/>
      <c r="AB40" s="248">
        <f t="shared" si="6"/>
      </c>
      <c r="AC40" s="248">
        <f t="shared" si="7"/>
      </c>
      <c r="AD40" s="29" t="s">
        <v>58</v>
      </c>
      <c r="AE40" s="30">
        <v>5</v>
      </c>
      <c r="AF40" s="30">
        <v>3</v>
      </c>
      <c r="AG40" s="30">
        <v>5</v>
      </c>
      <c r="AH40" s="31">
        <v>3</v>
      </c>
    </row>
    <row r="41" spans="1:36" s="16" customFormat="1" ht="21.75" customHeight="1" hidden="1" thickBot="1" thickTop="1">
      <c r="A41" s="16">
        <f>SUM(A16:A40)</f>
        <v>0</v>
      </c>
      <c r="B41" s="256"/>
      <c r="C41" s="15"/>
      <c r="D41" s="9">
        <f>COUNTIF(D16:D40,"○")</f>
        <v>0</v>
      </c>
      <c r="E41" s="9"/>
      <c r="F41" s="9">
        <f>COUNTIF(F16:F40,"○")</f>
        <v>0</v>
      </c>
      <c r="G41" s="9"/>
      <c r="H41" s="9"/>
      <c r="I41" s="9"/>
      <c r="J41" s="287">
        <v>19</v>
      </c>
      <c r="K41" s="288"/>
      <c r="L41" s="289" t="s">
        <v>30</v>
      </c>
      <c r="M41" s="290"/>
      <c r="N41" s="289" t="s">
        <v>30</v>
      </c>
      <c r="O41" s="9"/>
      <c r="P41" s="9"/>
      <c r="Q41" s="9"/>
      <c r="R41" s="291" t="s">
        <v>24</v>
      </c>
      <c r="S41" s="9"/>
      <c r="T41" s="9"/>
      <c r="U41" s="9"/>
      <c r="V41" s="9"/>
      <c r="W41" s="644">
        <f>COUNTIF(W11:X40,"○")</f>
        <v>0</v>
      </c>
      <c r="X41" s="644"/>
      <c r="Y41" s="644">
        <f>COUNTIF(Y11:Z40,"ｼﾝｸﾞﾙ")</f>
        <v>0</v>
      </c>
      <c r="Z41" s="644"/>
      <c r="AA41" s="262">
        <f>COUNTIF(AA11:AA40,"○")</f>
        <v>0</v>
      </c>
      <c r="AB41" s="258">
        <f>COUNTIF(Y11:Z40,"ﾂｲﾝ")</f>
        <v>0</v>
      </c>
      <c r="AC41" s="258"/>
      <c r="AD41" s="29" t="s">
        <v>59</v>
      </c>
      <c r="AE41" s="30">
        <v>5</v>
      </c>
      <c r="AF41" s="30">
        <v>3</v>
      </c>
      <c r="AG41" s="30">
        <v>5</v>
      </c>
      <c r="AH41" s="31">
        <v>3</v>
      </c>
      <c r="AJ41" s="132"/>
    </row>
    <row r="42" spans="2:36" s="16" customFormat="1" ht="20.25" customHeight="1" thickBot="1" thickTop="1">
      <c r="B42" s="257"/>
      <c r="C42" s="258"/>
      <c r="D42" s="9"/>
      <c r="E42" s="9"/>
      <c r="F42" s="9"/>
      <c r="G42" s="9"/>
      <c r="H42" s="9"/>
      <c r="I42" s="9"/>
      <c r="J42" s="9"/>
      <c r="K42" s="9"/>
      <c r="L42" s="9"/>
      <c r="M42" s="9"/>
      <c r="N42" s="9"/>
      <c r="O42" s="9"/>
      <c r="P42" s="9"/>
      <c r="Q42" s="583" t="s">
        <v>277</v>
      </c>
      <c r="R42" s="584"/>
      <c r="S42" s="575" t="s">
        <v>264</v>
      </c>
      <c r="T42" s="576"/>
      <c r="U42" s="276">
        <f>A41+'女子申込書'!A41</f>
        <v>0</v>
      </c>
      <c r="V42" s="576" t="s">
        <v>265</v>
      </c>
      <c r="W42" s="576"/>
      <c r="X42" s="276">
        <f>W41+'女子申込書'!W41</f>
        <v>0</v>
      </c>
      <c r="Y42" s="567" t="s">
        <v>266</v>
      </c>
      <c r="Z42" s="567"/>
      <c r="AA42" s="352">
        <f>AA41+'女子申込書'!AA41</f>
        <v>0</v>
      </c>
      <c r="AB42" s="132"/>
      <c r="AC42" s="132"/>
      <c r="AD42" s="29" t="s">
        <v>60</v>
      </c>
      <c r="AE42" s="30">
        <v>5</v>
      </c>
      <c r="AF42" s="30">
        <v>3</v>
      </c>
      <c r="AG42" s="30">
        <v>5</v>
      </c>
      <c r="AH42" s="31">
        <v>3</v>
      </c>
      <c r="AJ42" s="132"/>
    </row>
    <row r="43" spans="2:36" s="16" customFormat="1" ht="20.25" customHeight="1" thickTop="1">
      <c r="B43" s="518" t="s">
        <v>22</v>
      </c>
      <c r="C43" s="9" t="s">
        <v>246</v>
      </c>
      <c r="D43" s="9"/>
      <c r="F43" s="4"/>
      <c r="G43" s="4"/>
      <c r="H43" s="4"/>
      <c r="I43" s="4"/>
      <c r="J43" s="4"/>
      <c r="K43" s="4"/>
      <c r="L43" s="4"/>
      <c r="M43" s="4"/>
      <c r="N43" s="4"/>
      <c r="O43" s="4"/>
      <c r="P43" s="4"/>
      <c r="Q43" s="585"/>
      <c r="R43" s="586"/>
      <c r="S43" s="577" t="s">
        <v>239</v>
      </c>
      <c r="T43" s="578"/>
      <c r="U43" s="277">
        <f>D41+'女子申込書'!D41</f>
        <v>0</v>
      </c>
      <c r="V43" s="578" t="s">
        <v>281</v>
      </c>
      <c r="W43" s="578"/>
      <c r="X43" s="353">
        <f>Y41+'女子申込書'!Y41</f>
        <v>0</v>
      </c>
      <c r="Y43" s="561" t="s">
        <v>267</v>
      </c>
      <c r="Z43" s="562"/>
      <c r="AA43" s="280">
        <f>U42*5000</f>
        <v>0</v>
      </c>
      <c r="AB43" s="132"/>
      <c r="AC43" s="132"/>
      <c r="AD43" s="29" t="s">
        <v>61</v>
      </c>
      <c r="AE43" s="30">
        <v>5</v>
      </c>
      <c r="AF43" s="30">
        <v>3</v>
      </c>
      <c r="AG43" s="30">
        <v>5</v>
      </c>
      <c r="AH43" s="31">
        <v>3</v>
      </c>
      <c r="AJ43" s="132"/>
    </row>
    <row r="44" spans="2:36" s="16" customFormat="1" ht="20.25" customHeight="1" thickBot="1">
      <c r="B44" s="645"/>
      <c r="C44" s="9" t="s">
        <v>250</v>
      </c>
      <c r="D44" s="18"/>
      <c r="E44" s="18"/>
      <c r="F44" s="18"/>
      <c r="G44" s="18"/>
      <c r="J44" s="4"/>
      <c r="K44" s="4"/>
      <c r="L44" s="4"/>
      <c r="M44" s="4"/>
      <c r="N44" s="4"/>
      <c r="O44" s="4"/>
      <c r="P44" s="4"/>
      <c r="Q44" s="587"/>
      <c r="R44" s="588"/>
      <c r="S44" s="649" t="s">
        <v>36</v>
      </c>
      <c r="T44" s="650"/>
      <c r="U44" s="278">
        <f>F41+'女子申込書'!F41</f>
        <v>0</v>
      </c>
      <c r="V44" s="574" t="s">
        <v>282</v>
      </c>
      <c r="W44" s="574"/>
      <c r="X44" s="354">
        <f>AB41+'女子申込書'!AB41</f>
        <v>0</v>
      </c>
      <c r="Y44" s="563" t="s">
        <v>269</v>
      </c>
      <c r="Z44" s="564"/>
      <c r="AA44" s="281">
        <f>X42*7000</f>
        <v>0</v>
      </c>
      <c r="AB44" s="132"/>
      <c r="AC44" s="132"/>
      <c r="AD44" s="29" t="s">
        <v>62</v>
      </c>
      <c r="AE44" s="30">
        <v>5</v>
      </c>
      <c r="AF44" s="30">
        <v>3</v>
      </c>
      <c r="AG44" s="30">
        <v>5</v>
      </c>
      <c r="AH44" s="31">
        <v>3</v>
      </c>
      <c r="AJ44" s="132"/>
    </row>
    <row r="45" spans="2:34" ht="20.25" customHeight="1" thickBot="1" thickTop="1">
      <c r="B45" s="520" t="s">
        <v>20</v>
      </c>
      <c r="C45" s="521"/>
      <c r="D45" s="491" t="s">
        <v>21</v>
      </c>
      <c r="E45" s="616"/>
      <c r="F45" s="616"/>
      <c r="G45" s="616"/>
      <c r="H45" s="515"/>
      <c r="I45" s="616" t="s">
        <v>10</v>
      </c>
      <c r="J45" s="432" t="s">
        <v>11</v>
      </c>
      <c r="K45" s="433"/>
      <c r="L45" s="433"/>
      <c r="M45" s="183" t="s">
        <v>216</v>
      </c>
      <c r="N45" s="646"/>
      <c r="O45" s="646"/>
      <c r="P45" s="646"/>
      <c r="Q45" s="506"/>
      <c r="R45" s="507"/>
      <c r="S45" s="507"/>
      <c r="T45" s="507"/>
      <c r="U45" s="507"/>
      <c r="V45" s="507"/>
      <c r="W45" s="507"/>
      <c r="X45" s="508"/>
      <c r="Y45" s="563" t="s">
        <v>283</v>
      </c>
      <c r="Z45" s="564"/>
      <c r="AA45" s="281">
        <f>X43*6800</f>
        <v>0</v>
      </c>
      <c r="AD45" s="29" t="s">
        <v>63</v>
      </c>
      <c r="AE45" s="30">
        <v>6</v>
      </c>
      <c r="AF45" s="30">
        <v>3</v>
      </c>
      <c r="AG45" s="30">
        <v>5</v>
      </c>
      <c r="AH45" s="31">
        <v>3</v>
      </c>
    </row>
    <row r="46" spans="2:34" ht="20.25" customHeight="1" thickBot="1" thickTop="1">
      <c r="B46" s="522"/>
      <c r="C46" s="523"/>
      <c r="D46" s="418" t="s">
        <v>224</v>
      </c>
      <c r="E46" s="419"/>
      <c r="F46" s="419"/>
      <c r="G46" s="419"/>
      <c r="H46" s="420"/>
      <c r="I46" s="530"/>
      <c r="J46" s="435"/>
      <c r="K46" s="436"/>
      <c r="L46" s="436"/>
      <c r="M46" s="182" t="s">
        <v>173</v>
      </c>
      <c r="N46" s="647"/>
      <c r="O46" s="648"/>
      <c r="P46" s="648"/>
      <c r="Q46" s="509"/>
      <c r="R46" s="510"/>
      <c r="S46" s="510"/>
      <c r="T46" s="510"/>
      <c r="U46" s="510"/>
      <c r="V46" s="510"/>
      <c r="W46" s="510"/>
      <c r="X46" s="511"/>
      <c r="Y46" s="565" t="s">
        <v>284</v>
      </c>
      <c r="Z46" s="566"/>
      <c r="AA46" s="350">
        <f>X44*13600</f>
        <v>0</v>
      </c>
      <c r="AD46" s="29" t="s">
        <v>64</v>
      </c>
      <c r="AE46" s="30">
        <v>6</v>
      </c>
      <c r="AF46" s="30">
        <v>3</v>
      </c>
      <c r="AG46" s="30">
        <v>5</v>
      </c>
      <c r="AH46" s="31">
        <v>3</v>
      </c>
    </row>
    <row r="47" spans="2:34" ht="20.25" customHeight="1" thickTop="1">
      <c r="B47" s="522"/>
      <c r="C47" s="523"/>
      <c r="D47" s="476"/>
      <c r="E47" s="477"/>
      <c r="F47" s="477"/>
      <c r="G47" s="477"/>
      <c r="H47" s="478"/>
      <c r="I47" s="530"/>
      <c r="J47" s="526" t="s">
        <v>218</v>
      </c>
      <c r="K47" s="527"/>
      <c r="L47" s="527"/>
      <c r="M47" s="527"/>
      <c r="N47" s="527"/>
      <c r="O47" s="512"/>
      <c r="P47" s="513"/>
      <c r="Q47" s="513"/>
      <c r="R47" s="513"/>
      <c r="S47" s="513"/>
      <c r="T47" s="513"/>
      <c r="U47" s="513"/>
      <c r="V47" s="513"/>
      <c r="W47" s="513"/>
      <c r="X47" s="513"/>
      <c r="Y47" s="568" t="s">
        <v>268</v>
      </c>
      <c r="Z47" s="569"/>
      <c r="AA47" s="282">
        <f>AA42*600</f>
        <v>0</v>
      </c>
      <c r="AD47" s="29" t="s">
        <v>65</v>
      </c>
      <c r="AE47" s="30">
        <v>6</v>
      </c>
      <c r="AF47" s="30">
        <v>3</v>
      </c>
      <c r="AG47" s="30">
        <v>5</v>
      </c>
      <c r="AH47" s="31">
        <v>3</v>
      </c>
    </row>
    <row r="48" spans="2:34" ht="20.25" customHeight="1" thickBot="1">
      <c r="B48" s="524"/>
      <c r="C48" s="525"/>
      <c r="D48" s="479"/>
      <c r="E48" s="480"/>
      <c r="F48" s="480"/>
      <c r="G48" s="480"/>
      <c r="H48" s="481"/>
      <c r="I48" s="612"/>
      <c r="J48" s="611" t="s">
        <v>19</v>
      </c>
      <c r="K48" s="612"/>
      <c r="L48" s="612"/>
      <c r="M48" s="612"/>
      <c r="N48" s="613"/>
      <c r="O48" s="572"/>
      <c r="P48" s="573"/>
      <c r="Q48" s="573"/>
      <c r="R48" s="573"/>
      <c r="S48" s="573"/>
      <c r="T48" s="573"/>
      <c r="U48" s="573"/>
      <c r="V48" s="573"/>
      <c r="W48" s="573"/>
      <c r="X48" s="573"/>
      <c r="Y48" s="570" t="s">
        <v>278</v>
      </c>
      <c r="Z48" s="571"/>
      <c r="AA48" s="355">
        <f>SUM(AA43:AA47)</f>
        <v>0</v>
      </c>
      <c r="AD48" s="29" t="s">
        <v>66</v>
      </c>
      <c r="AE48" s="30">
        <v>6</v>
      </c>
      <c r="AF48" s="30">
        <v>3</v>
      </c>
      <c r="AG48" s="30">
        <v>5</v>
      </c>
      <c r="AH48" s="31">
        <v>3</v>
      </c>
    </row>
    <row r="49" spans="30:34" ht="18" thickTop="1">
      <c r="AD49" s="29" t="s">
        <v>67</v>
      </c>
      <c r="AE49" s="30">
        <v>6</v>
      </c>
      <c r="AF49" s="30">
        <v>3</v>
      </c>
      <c r="AG49" s="30">
        <v>5</v>
      </c>
      <c r="AH49" s="31">
        <v>3</v>
      </c>
    </row>
    <row r="50" spans="30:34" ht="17.25">
      <c r="AD50" s="29" t="s">
        <v>68</v>
      </c>
      <c r="AE50" s="30">
        <v>7</v>
      </c>
      <c r="AF50" s="30">
        <v>4</v>
      </c>
      <c r="AG50" s="30">
        <v>5</v>
      </c>
      <c r="AH50" s="31">
        <v>3</v>
      </c>
    </row>
    <row r="51" spans="30:34" ht="17.25">
      <c r="AD51" s="29" t="s">
        <v>69</v>
      </c>
      <c r="AE51" s="30">
        <v>7</v>
      </c>
      <c r="AF51" s="30">
        <v>4</v>
      </c>
      <c r="AG51" s="30">
        <v>5</v>
      </c>
      <c r="AH51" s="31">
        <v>3</v>
      </c>
    </row>
    <row r="52" spans="30:34" ht="17.25">
      <c r="AD52" s="29" t="s">
        <v>70</v>
      </c>
      <c r="AE52" s="30">
        <v>7</v>
      </c>
      <c r="AF52" s="30">
        <v>4</v>
      </c>
      <c r="AG52" s="30">
        <v>5</v>
      </c>
      <c r="AH52" s="31">
        <v>3</v>
      </c>
    </row>
    <row r="53" spans="30:34" ht="17.25">
      <c r="AD53" s="29" t="s">
        <v>71</v>
      </c>
      <c r="AE53" s="30">
        <v>7</v>
      </c>
      <c r="AF53" s="30">
        <v>4</v>
      </c>
      <c r="AG53" s="30">
        <v>5</v>
      </c>
      <c r="AH53" s="31">
        <v>3</v>
      </c>
    </row>
    <row r="54" spans="30:34" ht="17.25">
      <c r="AD54" s="29" t="s">
        <v>72</v>
      </c>
      <c r="AE54" s="30">
        <v>7</v>
      </c>
      <c r="AF54" s="30">
        <v>4</v>
      </c>
      <c r="AG54" s="30">
        <v>5</v>
      </c>
      <c r="AH54" s="31">
        <v>3</v>
      </c>
    </row>
    <row r="55" spans="30:34" ht="17.25">
      <c r="AD55" s="29" t="s">
        <v>73</v>
      </c>
      <c r="AE55" s="30">
        <v>7</v>
      </c>
      <c r="AF55" s="30">
        <v>4</v>
      </c>
      <c r="AG55" s="30">
        <v>5</v>
      </c>
      <c r="AH55" s="31">
        <v>3</v>
      </c>
    </row>
    <row r="56" spans="30:34" ht="17.25">
      <c r="AD56" s="29" t="s">
        <v>74</v>
      </c>
      <c r="AE56" s="30">
        <v>7</v>
      </c>
      <c r="AF56" s="30">
        <v>4</v>
      </c>
      <c r="AG56" s="30">
        <v>5</v>
      </c>
      <c r="AH56" s="31">
        <v>3</v>
      </c>
    </row>
    <row r="57" spans="30:34" ht="17.25">
      <c r="AD57" s="29" t="s">
        <v>75</v>
      </c>
      <c r="AE57" s="30">
        <v>7</v>
      </c>
      <c r="AF57" s="30">
        <v>4</v>
      </c>
      <c r="AG57" s="30">
        <v>5</v>
      </c>
      <c r="AH57" s="31">
        <v>3</v>
      </c>
    </row>
    <row r="58" spans="30:34" ht="17.25">
      <c r="AD58" s="29" t="s">
        <v>76</v>
      </c>
      <c r="AE58" s="30">
        <v>7</v>
      </c>
      <c r="AF58" s="30">
        <v>4</v>
      </c>
      <c r="AG58" s="30">
        <v>5</v>
      </c>
      <c r="AH58" s="31">
        <v>3</v>
      </c>
    </row>
    <row r="59" spans="30:34" ht="17.25">
      <c r="AD59" s="29" t="s">
        <v>77</v>
      </c>
      <c r="AE59" s="30">
        <v>7</v>
      </c>
      <c r="AF59" s="30">
        <v>4</v>
      </c>
      <c r="AG59" s="30">
        <v>5</v>
      </c>
      <c r="AH59" s="31">
        <v>3</v>
      </c>
    </row>
    <row r="60" spans="30:34" ht="17.25">
      <c r="AD60" s="29" t="s">
        <v>78</v>
      </c>
      <c r="AE60" s="30">
        <v>7</v>
      </c>
      <c r="AF60" s="30">
        <v>4</v>
      </c>
      <c r="AG60" s="30">
        <v>5</v>
      </c>
      <c r="AH60" s="31">
        <v>3</v>
      </c>
    </row>
    <row r="61" spans="30:34" ht="17.25">
      <c r="AD61" s="29" t="s">
        <v>79</v>
      </c>
      <c r="AE61" s="30">
        <v>7</v>
      </c>
      <c r="AF61" s="30">
        <v>4</v>
      </c>
      <c r="AG61" s="30">
        <v>5</v>
      </c>
      <c r="AH61" s="31">
        <v>3</v>
      </c>
    </row>
    <row r="62" spans="30:34" ht="17.25">
      <c r="AD62" s="29" t="s">
        <v>80</v>
      </c>
      <c r="AE62" s="30">
        <v>7</v>
      </c>
      <c r="AF62" s="30">
        <v>4</v>
      </c>
      <c r="AG62" s="30">
        <v>5</v>
      </c>
      <c r="AH62" s="31">
        <v>3</v>
      </c>
    </row>
    <row r="63" spans="30:34" ht="17.25">
      <c r="AD63" s="29" t="s">
        <v>81</v>
      </c>
      <c r="AE63" s="30">
        <v>7</v>
      </c>
      <c r="AF63" s="30">
        <v>4</v>
      </c>
      <c r="AG63" s="30">
        <v>5</v>
      </c>
      <c r="AH63" s="31">
        <v>3</v>
      </c>
    </row>
    <row r="64" spans="30:34" ht="17.25">
      <c r="AD64" s="29" t="s">
        <v>82</v>
      </c>
      <c r="AE64" s="30">
        <v>7</v>
      </c>
      <c r="AF64" s="30">
        <v>4</v>
      </c>
      <c r="AG64" s="30">
        <v>5</v>
      </c>
      <c r="AH64" s="31">
        <v>3</v>
      </c>
    </row>
    <row r="65" spans="30:34" ht="17.25">
      <c r="AD65" s="29" t="s">
        <v>83</v>
      </c>
      <c r="AE65" s="30">
        <v>7</v>
      </c>
      <c r="AF65" s="30">
        <v>4</v>
      </c>
      <c r="AG65" s="30">
        <v>5</v>
      </c>
      <c r="AH65" s="31">
        <v>3</v>
      </c>
    </row>
    <row r="66" spans="30:34" ht="17.25">
      <c r="AD66" s="29" t="s">
        <v>84</v>
      </c>
      <c r="AE66" s="30">
        <v>7</v>
      </c>
      <c r="AF66" s="30">
        <v>4</v>
      </c>
      <c r="AG66" s="30">
        <v>5</v>
      </c>
      <c r="AH66" s="31">
        <v>3</v>
      </c>
    </row>
    <row r="67" spans="30:34" ht="17.25">
      <c r="AD67" s="29" t="s">
        <v>85</v>
      </c>
      <c r="AE67" s="30">
        <v>7</v>
      </c>
      <c r="AF67" s="30">
        <v>4</v>
      </c>
      <c r="AG67" s="30">
        <v>5</v>
      </c>
      <c r="AH67" s="31">
        <v>3</v>
      </c>
    </row>
    <row r="68" spans="30:34" ht="17.25">
      <c r="AD68" s="29" t="s">
        <v>86</v>
      </c>
      <c r="AE68" s="30">
        <v>7</v>
      </c>
      <c r="AF68" s="30">
        <v>4</v>
      </c>
      <c r="AG68" s="30">
        <v>5</v>
      </c>
      <c r="AH68" s="31">
        <v>3</v>
      </c>
    </row>
    <row r="69" spans="30:34" ht="17.25">
      <c r="AD69" s="29" t="s">
        <v>87</v>
      </c>
      <c r="AE69" s="30">
        <v>7</v>
      </c>
      <c r="AF69" s="30">
        <v>4</v>
      </c>
      <c r="AG69" s="30">
        <v>5</v>
      </c>
      <c r="AH69" s="31">
        <v>3</v>
      </c>
    </row>
    <row r="70" spans="30:34" ht="17.25">
      <c r="AD70" s="29" t="s">
        <v>88</v>
      </c>
      <c r="AE70" s="30">
        <v>7</v>
      </c>
      <c r="AF70" s="30">
        <v>4</v>
      </c>
      <c r="AG70" s="30">
        <v>5</v>
      </c>
      <c r="AH70" s="31">
        <v>3</v>
      </c>
    </row>
    <row r="71" spans="30:34" ht="17.25">
      <c r="AD71" s="29" t="s">
        <v>89</v>
      </c>
      <c r="AE71" s="30">
        <v>7</v>
      </c>
      <c r="AF71" s="30">
        <v>4</v>
      </c>
      <c r="AG71" s="30">
        <v>5</v>
      </c>
      <c r="AH71" s="31">
        <v>3</v>
      </c>
    </row>
    <row r="72" spans="30:34" ht="17.25">
      <c r="AD72" s="29" t="s">
        <v>90</v>
      </c>
      <c r="AE72" s="30">
        <v>7</v>
      </c>
      <c r="AF72" s="30">
        <v>4</v>
      </c>
      <c r="AG72" s="30">
        <v>5</v>
      </c>
      <c r="AH72" s="31">
        <v>3</v>
      </c>
    </row>
    <row r="73" spans="30:34" ht="17.25">
      <c r="AD73" s="29" t="s">
        <v>91</v>
      </c>
      <c r="AE73" s="30">
        <v>7</v>
      </c>
      <c r="AF73" s="30">
        <v>4</v>
      </c>
      <c r="AG73" s="30">
        <v>5</v>
      </c>
      <c r="AH73" s="31">
        <v>3</v>
      </c>
    </row>
    <row r="74" spans="30:34" ht="17.25">
      <c r="AD74" s="29" t="s">
        <v>92</v>
      </c>
      <c r="AE74" s="30">
        <v>7</v>
      </c>
      <c r="AF74" s="30">
        <v>4</v>
      </c>
      <c r="AG74" s="30">
        <v>5</v>
      </c>
      <c r="AH74" s="31">
        <v>3</v>
      </c>
    </row>
    <row r="75" spans="30:34" ht="17.25">
      <c r="AD75" s="29" t="s">
        <v>93</v>
      </c>
      <c r="AE75" s="30">
        <v>7</v>
      </c>
      <c r="AF75" s="30">
        <v>4</v>
      </c>
      <c r="AG75" s="30">
        <v>5</v>
      </c>
      <c r="AH75" s="31">
        <v>3</v>
      </c>
    </row>
    <row r="76" spans="30:34" ht="17.25">
      <c r="AD76" s="29" t="s">
        <v>94</v>
      </c>
      <c r="AE76" s="30">
        <v>7</v>
      </c>
      <c r="AF76" s="30">
        <v>4</v>
      </c>
      <c r="AG76" s="30">
        <v>5</v>
      </c>
      <c r="AH76" s="31">
        <v>3</v>
      </c>
    </row>
    <row r="77" spans="30:34" ht="17.25">
      <c r="AD77" s="29" t="s">
        <v>95</v>
      </c>
      <c r="AE77" s="30">
        <v>7</v>
      </c>
      <c r="AF77" s="30">
        <v>4</v>
      </c>
      <c r="AG77" s="30">
        <v>5</v>
      </c>
      <c r="AH77" s="31">
        <v>3</v>
      </c>
    </row>
    <row r="78" spans="30:34" ht="17.25">
      <c r="AD78" s="29" t="s">
        <v>96</v>
      </c>
      <c r="AE78" s="30">
        <v>7</v>
      </c>
      <c r="AF78" s="30">
        <v>4</v>
      </c>
      <c r="AG78" s="30">
        <v>5</v>
      </c>
      <c r="AH78" s="31">
        <v>3</v>
      </c>
    </row>
    <row r="79" spans="30:34" ht="17.25">
      <c r="AD79" s="29" t="s">
        <v>97</v>
      </c>
      <c r="AE79" s="30">
        <v>7</v>
      </c>
      <c r="AF79" s="30">
        <v>4</v>
      </c>
      <c r="AG79" s="30">
        <v>5</v>
      </c>
      <c r="AH79" s="31">
        <v>3</v>
      </c>
    </row>
    <row r="80" spans="30:34" ht="18" thickBot="1">
      <c r="AD80" s="32" t="s">
        <v>98</v>
      </c>
      <c r="AE80" s="33">
        <v>7</v>
      </c>
      <c r="AF80" s="30">
        <v>4</v>
      </c>
      <c r="AG80" s="30">
        <v>5</v>
      </c>
      <c r="AH80" s="31">
        <v>3</v>
      </c>
    </row>
    <row r="81" spans="30:34" ht="17.25">
      <c r="AD81" s="29"/>
      <c r="AE81" s="30"/>
      <c r="AF81" s="30"/>
      <c r="AG81" s="30"/>
      <c r="AH81" s="31"/>
    </row>
    <row r="82" spans="30:34" ht="17.25">
      <c r="AD82" s="29"/>
      <c r="AE82" s="30"/>
      <c r="AF82" s="30"/>
      <c r="AG82" s="30"/>
      <c r="AH82" s="31"/>
    </row>
    <row r="83" spans="30:34" ht="17.25">
      <c r="AD83" s="29"/>
      <c r="AE83" s="30"/>
      <c r="AF83" s="30"/>
      <c r="AG83" s="30"/>
      <c r="AH83" s="31"/>
    </row>
    <row r="84" spans="30:34" ht="17.25">
      <c r="AD84" s="29"/>
      <c r="AE84" s="30"/>
      <c r="AF84" s="30"/>
      <c r="AG84" s="30"/>
      <c r="AH84" s="31"/>
    </row>
    <row r="85" spans="30:34" ht="18" thickBot="1">
      <c r="AD85" s="32"/>
      <c r="AE85" s="33"/>
      <c r="AF85" s="30"/>
      <c r="AG85" s="30"/>
      <c r="AH85" s="31"/>
    </row>
  </sheetData>
  <sheetProtection sheet="1" selectLockedCells="1"/>
  <mergeCells count="177">
    <mergeCell ref="Y41:Z41"/>
    <mergeCell ref="B43:B44"/>
    <mergeCell ref="O5:R5"/>
    <mergeCell ref="J45:L46"/>
    <mergeCell ref="N45:P45"/>
    <mergeCell ref="N46:P46"/>
    <mergeCell ref="S44:T44"/>
    <mergeCell ref="I5:N5"/>
    <mergeCell ref="W41:X41"/>
    <mergeCell ref="I6:N6"/>
    <mergeCell ref="V11:V12"/>
    <mergeCell ref="I11:I12"/>
    <mergeCell ref="B9:C10"/>
    <mergeCell ref="E14:E15"/>
    <mergeCell ref="D10:H11"/>
    <mergeCell ref="P14:Q15"/>
    <mergeCell ref="I9:I10"/>
    <mergeCell ref="J9:U9"/>
    <mergeCell ref="D9:H9"/>
    <mergeCell ref="I14:I15"/>
    <mergeCell ref="E12:H12"/>
    <mergeCell ref="B13:V13"/>
    <mergeCell ref="H14:H15"/>
    <mergeCell ref="B14:B15"/>
    <mergeCell ref="C14:C15"/>
    <mergeCell ref="J11:K11"/>
    <mergeCell ref="S14:S15"/>
    <mergeCell ref="L11:O11"/>
    <mergeCell ref="L12:O12"/>
    <mergeCell ref="G14:G15"/>
    <mergeCell ref="B45:C48"/>
    <mergeCell ref="D46:H46"/>
    <mergeCell ref="R14:R15"/>
    <mergeCell ref="P29:Q29"/>
    <mergeCell ref="I45:I48"/>
    <mergeCell ref="P21:Q21"/>
    <mergeCell ref="J14:O15"/>
    <mergeCell ref="D47:H48"/>
    <mergeCell ref="P25:Q25"/>
    <mergeCell ref="P32:Q32"/>
    <mergeCell ref="P33:Q33"/>
    <mergeCell ref="P17:Q17"/>
    <mergeCell ref="P39:Q39"/>
    <mergeCell ref="D14:D15"/>
    <mergeCell ref="P30:Q30"/>
    <mergeCell ref="D45:H45"/>
    <mergeCell ref="P40:Q40"/>
    <mergeCell ref="P20:Q20"/>
    <mergeCell ref="P18:Q18"/>
    <mergeCell ref="F14:F15"/>
    <mergeCell ref="J47:N47"/>
    <mergeCell ref="J48:N48"/>
    <mergeCell ref="P38:Q38"/>
    <mergeCell ref="P24:Q24"/>
    <mergeCell ref="P37:Q37"/>
    <mergeCell ref="V9:V10"/>
    <mergeCell ref="P31:Q31"/>
    <mergeCell ref="P26:Q26"/>
    <mergeCell ref="P27:Q27"/>
    <mergeCell ref="P28:Q28"/>
    <mergeCell ref="Y14:Z14"/>
    <mergeCell ref="Y15:Z15"/>
    <mergeCell ref="P22:Q22"/>
    <mergeCell ref="P23:Q23"/>
    <mergeCell ref="P19:Q19"/>
    <mergeCell ref="T16:U16"/>
    <mergeCell ref="T17:U17"/>
    <mergeCell ref="T18:U18"/>
    <mergeCell ref="P16:Q16"/>
    <mergeCell ref="T19:U19"/>
    <mergeCell ref="T20:U20"/>
    <mergeCell ref="T15:U15"/>
    <mergeCell ref="V14:V15"/>
    <mergeCell ref="T22:U22"/>
    <mergeCell ref="T38:U38"/>
    <mergeCell ref="T39:U39"/>
    <mergeCell ref="T23:U23"/>
    <mergeCell ref="T24:U24"/>
    <mergeCell ref="T25:U25"/>
    <mergeCell ref="T26:U26"/>
    <mergeCell ref="T27:U27"/>
    <mergeCell ref="T28:U28"/>
    <mergeCell ref="T37:U37"/>
    <mergeCell ref="W26:X26"/>
    <mergeCell ref="W27:X27"/>
    <mergeCell ref="T29:U29"/>
    <mergeCell ref="T30:U30"/>
    <mergeCell ref="W28:X28"/>
    <mergeCell ref="T31:U31"/>
    <mergeCell ref="W31:X31"/>
    <mergeCell ref="W29:X29"/>
    <mergeCell ref="W30:X30"/>
    <mergeCell ref="W35:X35"/>
    <mergeCell ref="Y24:Z24"/>
    <mergeCell ref="Y25:Z25"/>
    <mergeCell ref="Y35:Z35"/>
    <mergeCell ref="W32:X32"/>
    <mergeCell ref="Y32:Z32"/>
    <mergeCell ref="Y34:Z34"/>
    <mergeCell ref="W16:X16"/>
    <mergeCell ref="W17:X17"/>
    <mergeCell ref="W18:X18"/>
    <mergeCell ref="W19:X19"/>
    <mergeCell ref="W20:X20"/>
    <mergeCell ref="W21:X21"/>
    <mergeCell ref="T5:X5"/>
    <mergeCell ref="T3:U3"/>
    <mergeCell ref="W3:Y3"/>
    <mergeCell ref="W23:X23"/>
    <mergeCell ref="W24:X24"/>
    <mergeCell ref="W25:X25"/>
    <mergeCell ref="Y23:Z23"/>
    <mergeCell ref="Y22:Z22"/>
    <mergeCell ref="W22:X22"/>
    <mergeCell ref="T21:U21"/>
    <mergeCell ref="Y40:Z40"/>
    <mergeCell ref="Y39:Z39"/>
    <mergeCell ref="Y38:Z38"/>
    <mergeCell ref="Y37:Z37"/>
    <mergeCell ref="W38:X38"/>
    <mergeCell ref="Y16:Z16"/>
    <mergeCell ref="Y17:Z17"/>
    <mergeCell ref="Y18:Z18"/>
    <mergeCell ref="Y19:Z19"/>
    <mergeCell ref="Y20:Z20"/>
    <mergeCell ref="T34:U34"/>
    <mergeCell ref="W34:X34"/>
    <mergeCell ref="Y21:Z21"/>
    <mergeCell ref="Y26:Z26"/>
    <mergeCell ref="Y27:Z27"/>
    <mergeCell ref="Y28:Z28"/>
    <mergeCell ref="Y31:Z31"/>
    <mergeCell ref="Y30:Z30"/>
    <mergeCell ref="Y29:Z29"/>
    <mergeCell ref="T32:U32"/>
    <mergeCell ref="W11:X12"/>
    <mergeCell ref="Y11:Z12"/>
    <mergeCell ref="T33:U33"/>
    <mergeCell ref="W33:X33"/>
    <mergeCell ref="Y33:Z33"/>
    <mergeCell ref="P36:Q36"/>
    <mergeCell ref="T36:U36"/>
    <mergeCell ref="W36:X36"/>
    <mergeCell ref="Y36:Z36"/>
    <mergeCell ref="P34:Q34"/>
    <mergeCell ref="W14:X14"/>
    <mergeCell ref="W15:X15"/>
    <mergeCell ref="J12:K12"/>
    <mergeCell ref="B1:AA1"/>
    <mergeCell ref="AA11:AA12"/>
    <mergeCell ref="W8:AA8"/>
    <mergeCell ref="W9:X9"/>
    <mergeCell ref="Y9:Z9"/>
    <mergeCell ref="W10:X10"/>
    <mergeCell ref="Y10:Z10"/>
    <mergeCell ref="P35:Q35"/>
    <mergeCell ref="T35:U35"/>
    <mergeCell ref="Q42:R44"/>
    <mergeCell ref="T40:U40"/>
    <mergeCell ref="W39:X39"/>
    <mergeCell ref="W40:X40"/>
    <mergeCell ref="W37:X37"/>
    <mergeCell ref="Y48:Z48"/>
    <mergeCell ref="O48:X48"/>
    <mergeCell ref="V44:W44"/>
    <mergeCell ref="Q45:X46"/>
    <mergeCell ref="O47:X47"/>
    <mergeCell ref="S42:T42"/>
    <mergeCell ref="S43:T43"/>
    <mergeCell ref="V42:W42"/>
    <mergeCell ref="V43:W43"/>
    <mergeCell ref="Y43:Z43"/>
    <mergeCell ref="Y44:Z44"/>
    <mergeCell ref="Y46:Z46"/>
    <mergeCell ref="Y42:Z42"/>
    <mergeCell ref="Y45:Z45"/>
    <mergeCell ref="Y47:Z47"/>
  </mergeCells>
  <conditionalFormatting sqref="B1">
    <cfRule type="cellIs" priority="1" dxfId="3" operator="equal" stopIfTrue="1">
      <formula>1</formula>
    </cfRule>
  </conditionalFormatting>
  <dataValidations count="8">
    <dataValidation errorStyle="warning" type="whole" operator="lessThan" allowBlank="1" showInputMessage="1" showErrorMessage="1" error="生年月日が入力されれば年齢は自動的に計算されます！&#10;入力をやめる場合は「キャンセル」を選択してください。" sqref="P16:Q40">
      <formula1>0</formula1>
    </dataValidation>
    <dataValidation errorStyle="warning" type="whole" operator="lessThan" allowBlank="1" showInputMessage="1" showErrorMessage="1" error="種目・生年月日を入力すると自動的に計算されます。&#10;入力をやめる場合は「キャンセル」を選択してください。" sqref="E16:E40 G16:G40">
      <formula1>0</formula1>
    </dataValidation>
    <dataValidation type="list" allowBlank="1" showInputMessage="1" showErrorMessage="1" sqref="D16:D40 F16:F40 AA11 W11 Y11 W16:X40 AA16:AA40">
      <formula1>$AD$11:$AD$12</formula1>
    </dataValidation>
    <dataValidation allowBlank="1" showInputMessage="1" showErrorMessage="1" imeMode="off" sqref="V11:V12 K16:K41 S16:T40 N45:P46 O16:O40 O47:O48 V16:V40 M16:M41"/>
    <dataValidation allowBlank="1" showInputMessage="1" showErrorMessage="1" prompt="半角数字の”1”で&#10;✔マークがつきます" imeMode="off" sqref="C12 J11:K12 P11:P12 T11:T12"/>
    <dataValidation allowBlank="1" showInputMessage="1" showErrorMessage="1" imeMode="fullKatakana" sqref="E12:H12 I16:I40"/>
    <dataValidation type="list" allowBlank="1" showInputMessage="1" showErrorMessage="1" prompt="「男」または「女」" error="「男」または「女」と入力してください！" sqref="C11">
      <formula1>$R$30:$R$31</formula1>
    </dataValidation>
    <dataValidation type="list" allowBlank="1" showInputMessage="1" showErrorMessage="1" sqref="Y16:Z40">
      <formula1>$AE$10:$AE$13</formula1>
    </dataValidation>
  </dataValidations>
  <printOptions/>
  <pageMargins left="0.7874015748031497" right="0.1968503937007874" top="0.3937007874015748" bottom="0.1968503937007874" header="0.5118110236220472" footer="0.5118110236220472"/>
  <pageSetup cellComments="asDisplayed"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J85"/>
  <sheetViews>
    <sheetView view="pageBreakPreview" zoomScale="90" zoomScaleSheetLayoutView="90" zoomScalePageLayoutView="0" workbookViewId="0" topLeftCell="B31">
      <selection activeCell="D40" sqref="D40"/>
    </sheetView>
  </sheetViews>
  <sheetFormatPr defaultColWidth="9.00390625" defaultRowHeight="13.5"/>
  <cols>
    <col min="1" max="1" width="9.00390625" style="3" hidden="1" customWidth="1"/>
    <col min="2" max="2" width="8.625" style="3" customWidth="1"/>
    <col min="3" max="3" width="3.75390625" style="13" bestFit="1" customWidth="1"/>
    <col min="4" max="4" width="6.25390625" style="13" customWidth="1"/>
    <col min="5" max="5" width="3.75390625" style="13" customWidth="1"/>
    <col min="6" max="6" width="6.375" style="13" customWidth="1"/>
    <col min="7" max="7" width="3.75390625" style="13" customWidth="1"/>
    <col min="8" max="8" width="13.375" style="3" customWidth="1"/>
    <col min="9" max="9" width="10.625" style="3" customWidth="1"/>
    <col min="10" max="11" width="2.50390625" style="4" customWidth="1"/>
    <col min="12" max="12" width="1.37890625" style="4" customWidth="1"/>
    <col min="13" max="13" width="2.50390625" style="4" customWidth="1"/>
    <col min="14" max="14" width="1.37890625" style="4" customWidth="1"/>
    <col min="15" max="15" width="2.50390625" style="4" customWidth="1"/>
    <col min="16" max="17" width="3.125" style="4" customWidth="1"/>
    <col min="18" max="18" width="4.00390625" style="3" customWidth="1"/>
    <col min="19" max="19" width="5.75390625" style="3" customWidth="1"/>
    <col min="20" max="20" width="3.125" style="3" customWidth="1"/>
    <col min="21" max="21" width="8.875" style="3" customWidth="1"/>
    <col min="22" max="22" width="9.50390625" style="3" customWidth="1"/>
    <col min="23" max="23" width="3.125" style="3" customWidth="1"/>
    <col min="24" max="24" width="6.375" style="3" customWidth="1"/>
    <col min="25" max="25" width="3.125" style="3" customWidth="1"/>
    <col min="26" max="26" width="6.375" style="3" customWidth="1"/>
    <col min="27" max="27" width="9.00390625" style="3" customWidth="1"/>
    <col min="28" max="29" width="45.625" style="132" customWidth="1"/>
    <col min="30" max="30" width="7.00390625" style="3" bestFit="1" customWidth="1"/>
    <col min="31" max="31" width="9.00390625" style="3" bestFit="1" customWidth="1"/>
    <col min="32" max="32" width="7.125" style="3" bestFit="1" customWidth="1"/>
    <col min="33" max="33" width="9.00390625" style="3" bestFit="1" customWidth="1"/>
    <col min="34" max="34" width="7.125" style="3" bestFit="1" customWidth="1"/>
    <col min="35" max="35" width="6.25390625" style="3" bestFit="1" customWidth="1"/>
    <col min="36" max="36" width="10.25390625" style="132" bestFit="1" customWidth="1"/>
    <col min="37" max="16384" width="9.00390625" style="3" customWidth="1"/>
  </cols>
  <sheetData>
    <row r="1" spans="2:36" s="1" customFormat="1" ht="30" customHeight="1">
      <c r="B1" s="716" t="str">
        <f>IF(COUNTIF(AB11:AC40,"")=60,"第2回全九州マスターズ空手道選手権大会　女子参加申込書",1)</f>
        <v>第2回全九州マスターズ空手道選手権大会　女子参加申込書</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131"/>
      <c r="AC1" s="131"/>
      <c r="AJ1" s="132"/>
    </row>
    <row r="2" spans="2:36" s="1" customFormat="1" ht="11.25" customHeight="1">
      <c r="B2" s="304"/>
      <c r="C2" s="305"/>
      <c r="D2" s="306"/>
      <c r="E2" s="306"/>
      <c r="F2" s="306"/>
      <c r="G2" s="306"/>
      <c r="H2" s="307"/>
      <c r="I2" s="307"/>
      <c r="J2" s="308"/>
      <c r="K2" s="308"/>
      <c r="L2" s="308"/>
      <c r="M2" s="308"/>
      <c r="N2" s="308"/>
      <c r="O2" s="308"/>
      <c r="P2" s="308"/>
      <c r="Q2" s="308"/>
      <c r="R2" s="304"/>
      <c r="S2" s="304"/>
      <c r="T2" s="304"/>
      <c r="U2" s="304"/>
      <c r="V2" s="304"/>
      <c r="W2" s="304"/>
      <c r="X2" s="304"/>
      <c r="Y2" s="304"/>
      <c r="Z2" s="304"/>
      <c r="AA2" s="304"/>
      <c r="AB2" s="131"/>
      <c r="AC2" s="131"/>
      <c r="AJ2" s="132"/>
    </row>
    <row r="3" spans="2:36" s="1" customFormat="1" ht="21" customHeight="1">
      <c r="B3" s="304"/>
      <c r="C3" s="305"/>
      <c r="D3" s="306"/>
      <c r="E3" s="306"/>
      <c r="F3" s="306"/>
      <c r="G3" s="306"/>
      <c r="H3" s="307"/>
      <c r="I3" s="307"/>
      <c r="J3" s="308"/>
      <c r="K3" s="308"/>
      <c r="L3" s="308"/>
      <c r="M3" s="308"/>
      <c r="N3" s="308"/>
      <c r="O3" s="308"/>
      <c r="P3" s="308"/>
      <c r="Q3" s="308"/>
      <c r="R3" s="304"/>
      <c r="S3" s="309" t="s">
        <v>273</v>
      </c>
      <c r="T3" s="717">
        <f>IF('男子申込書'!T3="","",'男子申込書'!T3)</f>
      </c>
      <c r="U3" s="717"/>
      <c r="V3" s="310" t="s">
        <v>223</v>
      </c>
      <c r="W3" s="717">
        <f>IF('男子申込書'!W3="","",'男子申込書'!W3)</f>
      </c>
      <c r="X3" s="717"/>
      <c r="Y3" s="717"/>
      <c r="Z3" s="311" t="s">
        <v>222</v>
      </c>
      <c r="AA3" s="311"/>
      <c r="AB3" s="131"/>
      <c r="AC3" s="131"/>
      <c r="AJ3" s="132"/>
    </row>
    <row r="4" spans="1:36" s="1" customFormat="1" ht="21" customHeight="1">
      <c r="A4" s="6" t="s">
        <v>270</v>
      </c>
      <c r="B4" s="304" t="s">
        <v>248</v>
      </c>
      <c r="C4" s="305"/>
      <c r="D4" s="305"/>
      <c r="E4" s="312"/>
      <c r="F4" s="312"/>
      <c r="G4" s="312"/>
      <c r="H4" s="313"/>
      <c r="I4" s="313"/>
      <c r="J4" s="313"/>
      <c r="K4" s="313"/>
      <c r="L4" s="313"/>
      <c r="M4" s="313"/>
      <c r="N4" s="313"/>
      <c r="O4" s="313"/>
      <c r="P4" s="313"/>
      <c r="Q4" s="313"/>
      <c r="R4" s="304"/>
      <c r="S4" s="304"/>
      <c r="T4" s="304"/>
      <c r="U4" s="304"/>
      <c r="V4" s="304"/>
      <c r="W4" s="304"/>
      <c r="X4" s="304"/>
      <c r="Y4" s="304"/>
      <c r="Z4" s="304"/>
      <c r="AA4" s="304"/>
      <c r="AB4" s="131"/>
      <c r="AC4" s="131"/>
      <c r="AJ4" s="132"/>
    </row>
    <row r="5" spans="2:36" s="1" customFormat="1" ht="21" customHeight="1">
      <c r="B5" s="304"/>
      <c r="C5" s="305"/>
      <c r="D5" s="306"/>
      <c r="E5" s="306"/>
      <c r="F5" s="306"/>
      <c r="G5" s="306"/>
      <c r="H5" s="307"/>
      <c r="I5" s="718">
        <f>IF('男子申込書'!I5="","",'男子申込書'!I5)</f>
      </c>
      <c r="J5" s="718"/>
      <c r="K5" s="718"/>
      <c r="L5" s="718"/>
      <c r="M5" s="718"/>
      <c r="N5" s="718"/>
      <c r="O5" s="719" t="s">
        <v>3</v>
      </c>
      <c r="P5" s="719"/>
      <c r="Q5" s="719"/>
      <c r="R5" s="719"/>
      <c r="S5" s="349" t="s">
        <v>12</v>
      </c>
      <c r="T5" s="720">
        <f>IF('男子申込書'!T5="","",'男子申込書'!T5)</f>
      </c>
      <c r="U5" s="720"/>
      <c r="V5" s="720"/>
      <c r="W5" s="720"/>
      <c r="X5" s="720"/>
      <c r="Y5" s="314"/>
      <c r="Z5" s="311" t="s">
        <v>221</v>
      </c>
      <c r="AA5" s="311"/>
      <c r="AB5" s="131"/>
      <c r="AC5" s="131"/>
      <c r="AJ5" s="132"/>
    </row>
    <row r="6" spans="2:36" s="1" customFormat="1" ht="21" customHeight="1">
      <c r="B6" s="304"/>
      <c r="C6" s="305"/>
      <c r="D6" s="306"/>
      <c r="E6" s="306"/>
      <c r="F6" s="306"/>
      <c r="G6" s="306"/>
      <c r="H6" s="307"/>
      <c r="I6" s="715"/>
      <c r="J6" s="715"/>
      <c r="K6" s="715"/>
      <c r="L6" s="715"/>
      <c r="M6" s="715"/>
      <c r="N6" s="715"/>
      <c r="O6" s="315"/>
      <c r="P6" s="316"/>
      <c r="Q6" s="308"/>
      <c r="R6" s="304"/>
      <c r="S6" s="317"/>
      <c r="T6" s="317"/>
      <c r="U6" s="317"/>
      <c r="V6" s="317"/>
      <c r="W6" s="317"/>
      <c r="X6" s="317"/>
      <c r="Y6" s="317"/>
      <c r="Z6" s="317"/>
      <c r="AA6" s="317"/>
      <c r="AB6" s="131"/>
      <c r="AC6" s="131"/>
      <c r="AJ6" s="132"/>
    </row>
    <row r="7" spans="2:36" s="1" customFormat="1" ht="24" customHeight="1">
      <c r="B7" s="329" t="s">
        <v>249</v>
      </c>
      <c r="C7" s="329"/>
      <c r="D7" s="312"/>
      <c r="E7" s="312"/>
      <c r="F7" s="312"/>
      <c r="G7" s="312"/>
      <c r="H7" s="329"/>
      <c r="I7" s="329"/>
      <c r="J7" s="329"/>
      <c r="K7" s="329"/>
      <c r="L7" s="329"/>
      <c r="M7" s="329"/>
      <c r="N7" s="329"/>
      <c r="O7" s="329"/>
      <c r="P7" s="329"/>
      <c r="Q7" s="329"/>
      <c r="R7" s="329"/>
      <c r="S7" s="329"/>
      <c r="T7" s="329"/>
      <c r="U7" s="329"/>
      <c r="V7" s="329"/>
      <c r="W7" s="330"/>
      <c r="X7" s="330"/>
      <c r="Y7" s="330"/>
      <c r="Z7" s="330"/>
      <c r="AA7" s="330"/>
      <c r="AB7" s="131"/>
      <c r="AC7" s="131"/>
      <c r="AJ7" s="132"/>
    </row>
    <row r="8" spans="2:36" s="1" customFormat="1" ht="20.25" customHeight="1" hidden="1">
      <c r="B8" s="331"/>
      <c r="C8" s="332"/>
      <c r="D8" s="333"/>
      <c r="E8" s="333"/>
      <c r="F8" s="333"/>
      <c r="G8" s="333"/>
      <c r="H8" s="334"/>
      <c r="I8" s="334"/>
      <c r="J8" s="335"/>
      <c r="K8" s="335"/>
      <c r="L8" s="335"/>
      <c r="M8" s="335"/>
      <c r="N8" s="335"/>
      <c r="O8" s="335"/>
      <c r="P8" s="335"/>
      <c r="Q8" s="335"/>
      <c r="R8" s="331"/>
      <c r="S8" s="331"/>
      <c r="T8" s="331"/>
      <c r="U8" s="331"/>
      <c r="V8" s="331"/>
      <c r="W8" s="655"/>
      <c r="X8" s="655"/>
      <c r="Y8" s="655"/>
      <c r="Z8" s="655"/>
      <c r="AA8" s="655"/>
      <c r="AB8" s="131"/>
      <c r="AC8" s="131"/>
      <c r="AJ8" s="132"/>
    </row>
    <row r="9" spans="2:27" ht="15.75" customHeight="1" hidden="1">
      <c r="B9" s="654"/>
      <c r="C9" s="654"/>
      <c r="D9" s="661"/>
      <c r="E9" s="661"/>
      <c r="F9" s="661"/>
      <c r="G9" s="661"/>
      <c r="H9" s="661"/>
      <c r="I9" s="660"/>
      <c r="J9" s="659"/>
      <c r="K9" s="659"/>
      <c r="L9" s="659"/>
      <c r="M9" s="659"/>
      <c r="N9" s="659"/>
      <c r="O9" s="659"/>
      <c r="P9" s="659"/>
      <c r="Q9" s="659"/>
      <c r="R9" s="659"/>
      <c r="S9" s="659"/>
      <c r="T9" s="659"/>
      <c r="U9" s="659"/>
      <c r="V9" s="658"/>
      <c r="W9" s="657"/>
      <c r="X9" s="657"/>
      <c r="Y9" s="657"/>
      <c r="Z9" s="657"/>
      <c r="AA9" s="336"/>
    </row>
    <row r="10" spans="2:27" ht="15.75" customHeight="1" hidden="1">
      <c r="B10" s="654"/>
      <c r="C10" s="654"/>
      <c r="D10" s="656"/>
      <c r="E10" s="656"/>
      <c r="F10" s="656"/>
      <c r="G10" s="656"/>
      <c r="H10" s="656"/>
      <c r="I10" s="660"/>
      <c r="J10" s="335"/>
      <c r="K10" s="335"/>
      <c r="L10" s="335"/>
      <c r="M10" s="335"/>
      <c r="N10" s="335"/>
      <c r="O10" s="335"/>
      <c r="P10" s="335"/>
      <c r="Q10" s="335"/>
      <c r="R10" s="335"/>
      <c r="S10" s="335"/>
      <c r="T10" s="335"/>
      <c r="U10" s="335"/>
      <c r="V10" s="658"/>
      <c r="W10" s="657"/>
      <c r="X10" s="657"/>
      <c r="Y10" s="657"/>
      <c r="Z10" s="657"/>
      <c r="AA10" s="336"/>
    </row>
    <row r="11" spans="2:30" ht="20.25" customHeight="1" hidden="1">
      <c r="B11" s="337"/>
      <c r="C11" s="338"/>
      <c r="D11" s="656"/>
      <c r="E11" s="656"/>
      <c r="F11" s="656"/>
      <c r="G11" s="656"/>
      <c r="H11" s="656"/>
      <c r="I11" s="703"/>
      <c r="J11" s="702"/>
      <c r="K11" s="702"/>
      <c r="L11" s="703"/>
      <c r="M11" s="703"/>
      <c r="N11" s="703"/>
      <c r="O11" s="703"/>
      <c r="P11" s="339"/>
      <c r="Q11" s="335"/>
      <c r="R11" s="340"/>
      <c r="S11" s="341"/>
      <c r="T11" s="339"/>
      <c r="U11" s="341"/>
      <c r="V11" s="714"/>
      <c r="W11" s="662"/>
      <c r="X11" s="662"/>
      <c r="Y11" s="662"/>
      <c r="Z11" s="662"/>
      <c r="AA11" s="662"/>
      <c r="AB11" s="284"/>
      <c r="AD11" s="3" t="s">
        <v>253</v>
      </c>
    </row>
    <row r="12" spans="2:30" ht="17.25" customHeight="1" hidden="1">
      <c r="B12" s="337"/>
      <c r="C12" s="338"/>
      <c r="D12" s="342"/>
      <c r="E12" s="701"/>
      <c r="F12" s="701"/>
      <c r="G12" s="701"/>
      <c r="H12" s="701"/>
      <c r="I12" s="703"/>
      <c r="J12" s="702"/>
      <c r="K12" s="702"/>
      <c r="L12" s="703"/>
      <c r="M12" s="703"/>
      <c r="N12" s="703"/>
      <c r="O12" s="703"/>
      <c r="P12" s="339"/>
      <c r="Q12" s="335"/>
      <c r="R12" s="340"/>
      <c r="S12" s="341"/>
      <c r="T12" s="339"/>
      <c r="U12" s="341"/>
      <c r="V12" s="714"/>
      <c r="W12" s="662"/>
      <c r="X12" s="662"/>
      <c r="Y12" s="662"/>
      <c r="Z12" s="662"/>
      <c r="AA12" s="662"/>
      <c r="AB12" s="284"/>
      <c r="AD12" s="3" t="s">
        <v>255</v>
      </c>
    </row>
    <row r="13" spans="2:27" ht="31.5" customHeight="1" thickBot="1">
      <c r="B13" s="704" t="s">
        <v>274</v>
      </c>
      <c r="C13" s="705"/>
      <c r="D13" s="705"/>
      <c r="E13" s="705"/>
      <c r="F13" s="705"/>
      <c r="G13" s="705"/>
      <c r="H13" s="705"/>
      <c r="I13" s="705"/>
      <c r="J13" s="705"/>
      <c r="K13" s="705"/>
      <c r="L13" s="705"/>
      <c r="M13" s="705"/>
      <c r="N13" s="705"/>
      <c r="O13" s="705"/>
      <c r="P13" s="705"/>
      <c r="Q13" s="705"/>
      <c r="R13" s="705"/>
      <c r="S13" s="705"/>
      <c r="T13" s="705"/>
      <c r="U13" s="705"/>
      <c r="V13" s="705"/>
      <c r="W13" s="343"/>
      <c r="X13" s="343"/>
      <c r="Y13" s="343"/>
      <c r="Z13" s="343"/>
      <c r="AA13" s="343"/>
    </row>
    <row r="14" spans="2:34" ht="15.75" customHeight="1">
      <c r="B14" s="706" t="s">
        <v>276</v>
      </c>
      <c r="C14" s="708" t="s">
        <v>16</v>
      </c>
      <c r="D14" s="710" t="s">
        <v>239</v>
      </c>
      <c r="E14" s="712" t="s">
        <v>5</v>
      </c>
      <c r="F14" s="712" t="s">
        <v>36</v>
      </c>
      <c r="G14" s="712" t="s">
        <v>5</v>
      </c>
      <c r="H14" s="685" t="s">
        <v>1</v>
      </c>
      <c r="I14" s="687" t="s">
        <v>159</v>
      </c>
      <c r="J14" s="689" t="s">
        <v>9</v>
      </c>
      <c r="K14" s="690"/>
      <c r="L14" s="690"/>
      <c r="M14" s="690"/>
      <c r="N14" s="690"/>
      <c r="O14" s="691"/>
      <c r="P14" s="695" t="s">
        <v>17</v>
      </c>
      <c r="Q14" s="696"/>
      <c r="R14" s="699" t="s">
        <v>4</v>
      </c>
      <c r="S14" s="699" t="s">
        <v>8</v>
      </c>
      <c r="T14" s="344" t="s">
        <v>175</v>
      </c>
      <c r="U14" s="345"/>
      <c r="V14" s="677" t="s">
        <v>15</v>
      </c>
      <c r="W14" s="679" t="s">
        <v>235</v>
      </c>
      <c r="X14" s="680"/>
      <c r="Y14" s="679" t="s">
        <v>236</v>
      </c>
      <c r="Z14" s="680"/>
      <c r="AA14" s="346" t="s">
        <v>261</v>
      </c>
      <c r="AD14" s="26"/>
      <c r="AE14" s="27" t="s">
        <v>35</v>
      </c>
      <c r="AF14" s="27" t="s">
        <v>99</v>
      </c>
      <c r="AG14" s="27" t="s">
        <v>100</v>
      </c>
      <c r="AH14" s="28" t="s">
        <v>101</v>
      </c>
    </row>
    <row r="15" spans="2:34" ht="15.75" customHeight="1" thickBot="1">
      <c r="B15" s="707"/>
      <c r="C15" s="709"/>
      <c r="D15" s="711"/>
      <c r="E15" s="713"/>
      <c r="F15" s="713"/>
      <c r="G15" s="713"/>
      <c r="H15" s="686"/>
      <c r="I15" s="688"/>
      <c r="J15" s="692"/>
      <c r="K15" s="693"/>
      <c r="L15" s="693"/>
      <c r="M15" s="693"/>
      <c r="N15" s="693"/>
      <c r="O15" s="694"/>
      <c r="P15" s="697"/>
      <c r="Q15" s="698"/>
      <c r="R15" s="700"/>
      <c r="S15" s="700"/>
      <c r="T15" s="681" t="s">
        <v>174</v>
      </c>
      <c r="U15" s="682"/>
      <c r="V15" s="678"/>
      <c r="W15" s="683" t="s">
        <v>237</v>
      </c>
      <c r="X15" s="684"/>
      <c r="Y15" s="683" t="s">
        <v>238</v>
      </c>
      <c r="Z15" s="684"/>
      <c r="AA15" s="347" t="s">
        <v>238</v>
      </c>
      <c r="AD15" s="29" t="s">
        <v>102</v>
      </c>
      <c r="AE15" s="34" t="s">
        <v>107</v>
      </c>
      <c r="AF15" s="34" t="s">
        <v>107</v>
      </c>
      <c r="AG15" s="30">
        <v>1</v>
      </c>
      <c r="AH15" s="34">
        <v>1</v>
      </c>
    </row>
    <row r="16" spans="1:34" ht="30" customHeight="1" thickTop="1">
      <c r="A16" s="3">
        <f>IF(H16="","",1)</f>
      </c>
      <c r="B16" s="327">
        <f>IF(H16="","",I5)</f>
      </c>
      <c r="C16" s="348">
        <v>1</v>
      </c>
      <c r="D16" s="106"/>
      <c r="E16" s="298">
        <f aca="true" t="shared" si="0" ref="E16:E24">IF(K16="","",IF(D16="○",VLOOKUP(P16,$AD$14:$AH$85,4,FALSE),"-"))</f>
      </c>
      <c r="F16" s="299"/>
      <c r="G16" s="298">
        <f aca="true" t="shared" si="1" ref="G16:G24">IF(M16="","",IF(F16="○",VLOOKUP(P16,$AD$14:$AH$85,5,FALSE),"-"))</f>
      </c>
      <c r="H16" s="107"/>
      <c r="I16" s="108"/>
      <c r="J16" s="300">
        <v>19</v>
      </c>
      <c r="K16" s="135"/>
      <c r="L16" s="301" t="s">
        <v>30</v>
      </c>
      <c r="M16" s="111"/>
      <c r="N16" s="301" t="s">
        <v>30</v>
      </c>
      <c r="O16" s="112"/>
      <c r="P16" s="675" t="str">
        <f aca="true" t="shared" si="2" ref="P16:P25">CONCATENATE(IF(K16="","　　",IF(M16&lt;4,MID($A$4,FIND("ズ",$A$4)+1,4)-J16*100-K16,IF(AND(M16=4,O16=1),MID($A$4,FIND("ズ",$A$4)+1,4)-J16*100-K16,MID($A$4,FIND("ズ",$A$4)+1,4)-J16*100-K16-1)))," 歳")</f>
        <v>　　 歳</v>
      </c>
      <c r="Q16" s="676"/>
      <c r="R16" s="297" t="s">
        <v>23</v>
      </c>
      <c r="S16" s="125"/>
      <c r="T16" s="581" t="s">
        <v>247</v>
      </c>
      <c r="U16" s="582"/>
      <c r="V16" s="188"/>
      <c r="W16" s="599"/>
      <c r="X16" s="604"/>
      <c r="Y16" s="599"/>
      <c r="Z16" s="600"/>
      <c r="AA16" s="268"/>
      <c r="AB16" s="248">
        <f>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c>
      <c r="AC16" s="248">
        <f>IF(H16="","",IF(W16="","エラー！前夜祭の出欠を入力してください！",IF(Y16="","エラー！宿泊希望を入力してください！",IF(AA16="","エラー！お弁当希望を入力してください！",""))))</f>
      </c>
      <c r="AD16" s="29" t="s">
        <v>103</v>
      </c>
      <c r="AE16" s="34" t="s">
        <v>107</v>
      </c>
      <c r="AF16" s="34" t="s">
        <v>107</v>
      </c>
      <c r="AG16" s="30">
        <v>1</v>
      </c>
      <c r="AH16" s="34">
        <v>1</v>
      </c>
    </row>
    <row r="17" spans="1:34" ht="30" customHeight="1">
      <c r="A17" s="3">
        <f aca="true" t="shared" si="3" ref="A17:A40">IF(H17="","",1)</f>
      </c>
      <c r="B17" s="327">
        <f aca="true" t="shared" si="4" ref="B17:B40">IF(H17="","",I6)</f>
      </c>
      <c r="C17" s="89">
        <v>2</v>
      </c>
      <c r="D17" s="113"/>
      <c r="E17" s="56">
        <f t="shared" si="0"/>
      </c>
      <c r="F17" s="249"/>
      <c r="G17" s="56">
        <f t="shared" si="1"/>
      </c>
      <c r="H17" s="44"/>
      <c r="I17" s="45">
        <f aca="true" t="shared" si="5" ref="I17:I40">PHONETIC(H17)</f>
      </c>
      <c r="J17" s="57">
        <v>19</v>
      </c>
      <c r="K17" s="136"/>
      <c r="L17" s="58" t="s">
        <v>30</v>
      </c>
      <c r="M17" s="48"/>
      <c r="N17" s="58" t="s">
        <v>30</v>
      </c>
      <c r="O17" s="50"/>
      <c r="P17" s="666" t="str">
        <f t="shared" si="2"/>
        <v>　　 歳</v>
      </c>
      <c r="Q17" s="667"/>
      <c r="R17" s="283" t="s">
        <v>23</v>
      </c>
      <c r="S17" s="126"/>
      <c r="T17" s="581" t="s">
        <v>247</v>
      </c>
      <c r="U17" s="582"/>
      <c r="V17" s="189"/>
      <c r="W17" s="591"/>
      <c r="X17" s="592"/>
      <c r="Y17" s="591"/>
      <c r="Z17" s="595"/>
      <c r="AA17" s="269"/>
      <c r="AB17" s="248">
        <f aca="true" t="shared" si="6" ref="AB17:AB40">IF(H17="","",IF(D17="","エラー！種目を選んでください！",IF(P17="　　 歳","エラー！生年月日を入力してください！",IF(S17="","エラー！段位を入力してください！",IF(AND(NOT(S17=""),OR(RIGHT(T17)="/",T17="")),"エラー！段位取得年月日を入力してください！",IF(V17="","エラー！会員証番号を入力してください！",""))))))</f>
      </c>
      <c r="AC17" s="248">
        <f aca="true" t="shared" si="7" ref="AC17:AC40">IF(H17="","",IF(W17="","エラー！前夜祭の出欠を入力してください！",IF(Y17="","エラー！宿泊希望を入力してください！",IF(AA17="","エラー！お弁当希望を入力してください！",""))))</f>
      </c>
      <c r="AD17" s="29" t="s">
        <v>104</v>
      </c>
      <c r="AE17" s="34" t="s">
        <v>107</v>
      </c>
      <c r="AF17" s="34" t="s">
        <v>107</v>
      </c>
      <c r="AG17" s="30">
        <v>1</v>
      </c>
      <c r="AH17" s="34">
        <v>1</v>
      </c>
    </row>
    <row r="18" spans="1:34" ht="30" customHeight="1">
      <c r="A18" s="3">
        <f t="shared" si="3"/>
      </c>
      <c r="B18" s="327">
        <f t="shared" si="4"/>
      </c>
      <c r="C18" s="89">
        <v>3</v>
      </c>
      <c r="D18" s="113"/>
      <c r="E18" s="56">
        <f t="shared" si="0"/>
      </c>
      <c r="F18" s="249"/>
      <c r="G18" s="56">
        <f t="shared" si="1"/>
      </c>
      <c r="H18" s="44"/>
      <c r="I18" s="45">
        <f t="shared" si="5"/>
      </c>
      <c r="J18" s="57">
        <v>19</v>
      </c>
      <c r="K18" s="136"/>
      <c r="L18" s="58" t="s">
        <v>30</v>
      </c>
      <c r="M18" s="48"/>
      <c r="N18" s="58" t="s">
        <v>30</v>
      </c>
      <c r="O18" s="50"/>
      <c r="P18" s="666" t="str">
        <f t="shared" si="2"/>
        <v>　　 歳</v>
      </c>
      <c r="Q18" s="667"/>
      <c r="R18" s="283" t="s">
        <v>23</v>
      </c>
      <c r="S18" s="126"/>
      <c r="T18" s="581" t="s">
        <v>188</v>
      </c>
      <c r="U18" s="582"/>
      <c r="V18" s="189"/>
      <c r="W18" s="591"/>
      <c r="X18" s="592"/>
      <c r="Y18" s="591"/>
      <c r="Z18" s="595"/>
      <c r="AA18" s="269"/>
      <c r="AB18" s="248">
        <f t="shared" si="6"/>
      </c>
      <c r="AC18" s="248">
        <f t="shared" si="7"/>
      </c>
      <c r="AD18" s="29" t="s">
        <v>105</v>
      </c>
      <c r="AE18" s="34" t="s">
        <v>107</v>
      </c>
      <c r="AF18" s="34" t="s">
        <v>107</v>
      </c>
      <c r="AG18" s="30">
        <v>1</v>
      </c>
      <c r="AH18" s="34">
        <v>1</v>
      </c>
    </row>
    <row r="19" spans="1:34" ht="30" customHeight="1">
      <c r="A19" s="3">
        <f t="shared" si="3"/>
      </c>
      <c r="B19" s="327">
        <f t="shared" si="4"/>
      </c>
      <c r="C19" s="89">
        <v>4</v>
      </c>
      <c r="D19" s="113"/>
      <c r="E19" s="56">
        <f t="shared" si="0"/>
      </c>
      <c r="F19" s="249"/>
      <c r="G19" s="56">
        <f t="shared" si="1"/>
      </c>
      <c r="H19" s="44"/>
      <c r="I19" s="45">
        <f t="shared" si="5"/>
      </c>
      <c r="J19" s="57">
        <v>19</v>
      </c>
      <c r="K19" s="136"/>
      <c r="L19" s="58" t="s">
        <v>30</v>
      </c>
      <c r="M19" s="48"/>
      <c r="N19" s="58" t="s">
        <v>30</v>
      </c>
      <c r="O19" s="50"/>
      <c r="P19" s="666" t="str">
        <f t="shared" si="2"/>
        <v>　　 歳</v>
      </c>
      <c r="Q19" s="667"/>
      <c r="R19" s="283" t="s">
        <v>23</v>
      </c>
      <c r="S19" s="126"/>
      <c r="T19" s="581" t="s">
        <v>188</v>
      </c>
      <c r="U19" s="582"/>
      <c r="V19" s="189"/>
      <c r="W19" s="591"/>
      <c r="X19" s="592"/>
      <c r="Y19" s="591"/>
      <c r="Z19" s="595"/>
      <c r="AA19" s="269"/>
      <c r="AB19" s="248">
        <f t="shared" si="6"/>
      </c>
      <c r="AC19" s="248">
        <f t="shared" si="7"/>
      </c>
      <c r="AD19" s="29" t="s">
        <v>106</v>
      </c>
      <c r="AE19" s="34" t="s">
        <v>107</v>
      </c>
      <c r="AF19" s="34" t="s">
        <v>107</v>
      </c>
      <c r="AG19" s="30">
        <v>1</v>
      </c>
      <c r="AH19" s="34">
        <v>1</v>
      </c>
    </row>
    <row r="20" spans="1:34" ht="30" customHeight="1">
      <c r="A20" s="3">
        <f t="shared" si="3"/>
      </c>
      <c r="B20" s="327">
        <f t="shared" si="4"/>
      </c>
      <c r="C20" s="89">
        <v>5</v>
      </c>
      <c r="D20" s="113"/>
      <c r="E20" s="56">
        <f t="shared" si="0"/>
      </c>
      <c r="F20" s="249"/>
      <c r="G20" s="56">
        <f t="shared" si="1"/>
      </c>
      <c r="H20" s="44"/>
      <c r="I20" s="45">
        <f t="shared" si="5"/>
      </c>
      <c r="J20" s="57">
        <v>19</v>
      </c>
      <c r="K20" s="136"/>
      <c r="L20" s="58" t="s">
        <v>30</v>
      </c>
      <c r="M20" s="48"/>
      <c r="N20" s="58" t="s">
        <v>30</v>
      </c>
      <c r="O20" s="50"/>
      <c r="P20" s="666" t="str">
        <f t="shared" si="2"/>
        <v>　　 歳</v>
      </c>
      <c r="Q20" s="667"/>
      <c r="R20" s="283" t="s">
        <v>23</v>
      </c>
      <c r="S20" s="126"/>
      <c r="T20" s="581" t="s">
        <v>188</v>
      </c>
      <c r="U20" s="582"/>
      <c r="V20" s="189"/>
      <c r="W20" s="591"/>
      <c r="X20" s="592"/>
      <c r="Y20" s="591"/>
      <c r="Z20" s="595"/>
      <c r="AA20" s="269"/>
      <c r="AB20" s="248">
        <f t="shared" si="6"/>
      </c>
      <c r="AC20" s="248">
        <f t="shared" si="7"/>
      </c>
      <c r="AD20" s="29" t="s">
        <v>40</v>
      </c>
      <c r="AE20" s="30">
        <v>1</v>
      </c>
      <c r="AF20" s="30">
        <v>1</v>
      </c>
      <c r="AG20" s="30">
        <v>2</v>
      </c>
      <c r="AH20" s="31">
        <v>1</v>
      </c>
    </row>
    <row r="21" spans="1:34" ht="30" customHeight="1">
      <c r="A21" s="3">
        <f t="shared" si="3"/>
      </c>
      <c r="B21" s="327">
        <f t="shared" si="4"/>
      </c>
      <c r="C21" s="89">
        <v>6</v>
      </c>
      <c r="D21" s="113"/>
      <c r="E21" s="56">
        <f t="shared" si="0"/>
      </c>
      <c r="F21" s="249"/>
      <c r="G21" s="56">
        <f t="shared" si="1"/>
      </c>
      <c r="H21" s="44"/>
      <c r="I21" s="45">
        <f t="shared" si="5"/>
      </c>
      <c r="J21" s="57">
        <v>19</v>
      </c>
      <c r="K21" s="136"/>
      <c r="L21" s="58" t="s">
        <v>30</v>
      </c>
      <c r="M21" s="48"/>
      <c r="N21" s="58" t="s">
        <v>30</v>
      </c>
      <c r="O21" s="50"/>
      <c r="P21" s="666" t="str">
        <f t="shared" si="2"/>
        <v>　　 歳</v>
      </c>
      <c r="Q21" s="667"/>
      <c r="R21" s="283" t="s">
        <v>23</v>
      </c>
      <c r="S21" s="126"/>
      <c r="T21" s="581" t="s">
        <v>188</v>
      </c>
      <c r="U21" s="582"/>
      <c r="V21" s="189"/>
      <c r="W21" s="591"/>
      <c r="X21" s="592"/>
      <c r="Y21" s="591"/>
      <c r="Z21" s="595"/>
      <c r="AA21" s="269"/>
      <c r="AB21" s="248">
        <f t="shared" si="6"/>
      </c>
      <c r="AC21" s="248">
        <f t="shared" si="7"/>
      </c>
      <c r="AD21" s="29" t="s">
        <v>41</v>
      </c>
      <c r="AE21" s="30">
        <v>1</v>
      </c>
      <c r="AF21" s="30">
        <v>1</v>
      </c>
      <c r="AG21" s="30">
        <v>2</v>
      </c>
      <c r="AH21" s="31">
        <v>1</v>
      </c>
    </row>
    <row r="22" spans="1:34" ht="30" customHeight="1">
      <c r="A22" s="3">
        <f t="shared" si="3"/>
      </c>
      <c r="B22" s="327">
        <f t="shared" si="4"/>
      </c>
      <c r="C22" s="89">
        <v>7</v>
      </c>
      <c r="D22" s="113"/>
      <c r="E22" s="56">
        <f t="shared" si="0"/>
      </c>
      <c r="F22" s="249"/>
      <c r="G22" s="56">
        <f t="shared" si="1"/>
      </c>
      <c r="H22" s="44"/>
      <c r="I22" s="45">
        <f t="shared" si="5"/>
      </c>
      <c r="J22" s="57">
        <v>19</v>
      </c>
      <c r="K22" s="136"/>
      <c r="L22" s="58" t="s">
        <v>30</v>
      </c>
      <c r="M22" s="48"/>
      <c r="N22" s="58" t="s">
        <v>30</v>
      </c>
      <c r="O22" s="50"/>
      <c r="P22" s="666" t="str">
        <f t="shared" si="2"/>
        <v>　　 歳</v>
      </c>
      <c r="Q22" s="667"/>
      <c r="R22" s="283" t="s">
        <v>23</v>
      </c>
      <c r="S22" s="126"/>
      <c r="T22" s="581" t="s">
        <v>188</v>
      </c>
      <c r="U22" s="582"/>
      <c r="V22" s="189"/>
      <c r="W22" s="591"/>
      <c r="X22" s="592"/>
      <c r="Y22" s="591"/>
      <c r="Z22" s="595"/>
      <c r="AA22" s="269"/>
      <c r="AB22" s="248">
        <f t="shared" si="6"/>
      </c>
      <c r="AC22" s="248">
        <f t="shared" si="7"/>
      </c>
      <c r="AD22" s="29" t="s">
        <v>42</v>
      </c>
      <c r="AE22" s="30">
        <v>1</v>
      </c>
      <c r="AF22" s="30">
        <v>1</v>
      </c>
      <c r="AG22" s="30">
        <v>2</v>
      </c>
      <c r="AH22" s="31">
        <v>1</v>
      </c>
    </row>
    <row r="23" spans="1:34" ht="30" customHeight="1">
      <c r="A23" s="3">
        <f t="shared" si="3"/>
      </c>
      <c r="B23" s="327">
        <f t="shared" si="4"/>
      </c>
      <c r="C23" s="89">
        <v>8</v>
      </c>
      <c r="D23" s="113"/>
      <c r="E23" s="56">
        <f t="shared" si="0"/>
      </c>
      <c r="F23" s="249"/>
      <c r="G23" s="56">
        <f t="shared" si="1"/>
      </c>
      <c r="H23" s="44"/>
      <c r="I23" s="45">
        <f t="shared" si="5"/>
      </c>
      <c r="J23" s="57">
        <v>19</v>
      </c>
      <c r="K23" s="136"/>
      <c r="L23" s="58" t="s">
        <v>30</v>
      </c>
      <c r="M23" s="48"/>
      <c r="N23" s="58" t="s">
        <v>30</v>
      </c>
      <c r="O23" s="50"/>
      <c r="P23" s="666" t="str">
        <f t="shared" si="2"/>
        <v>　　 歳</v>
      </c>
      <c r="Q23" s="667"/>
      <c r="R23" s="283" t="s">
        <v>23</v>
      </c>
      <c r="S23" s="126"/>
      <c r="T23" s="581" t="s">
        <v>188</v>
      </c>
      <c r="U23" s="582"/>
      <c r="V23" s="189"/>
      <c r="W23" s="591"/>
      <c r="X23" s="592"/>
      <c r="Y23" s="591"/>
      <c r="Z23" s="595"/>
      <c r="AA23" s="269"/>
      <c r="AB23" s="248">
        <f t="shared" si="6"/>
      </c>
      <c r="AC23" s="248">
        <f t="shared" si="7"/>
      </c>
      <c r="AD23" s="29" t="s">
        <v>43</v>
      </c>
      <c r="AE23" s="30">
        <v>1</v>
      </c>
      <c r="AF23" s="30">
        <v>1</v>
      </c>
      <c r="AG23" s="30">
        <v>2</v>
      </c>
      <c r="AH23" s="31">
        <v>1</v>
      </c>
    </row>
    <row r="24" spans="1:34" ht="30" customHeight="1">
      <c r="A24" s="3">
        <f t="shared" si="3"/>
      </c>
      <c r="B24" s="327">
        <f t="shared" si="4"/>
      </c>
      <c r="C24" s="89">
        <v>9</v>
      </c>
      <c r="D24" s="113"/>
      <c r="E24" s="56">
        <f t="shared" si="0"/>
      </c>
      <c r="F24" s="249"/>
      <c r="G24" s="56">
        <f t="shared" si="1"/>
      </c>
      <c r="H24" s="44"/>
      <c r="I24" s="45">
        <f t="shared" si="5"/>
      </c>
      <c r="J24" s="57">
        <v>19</v>
      </c>
      <c r="K24" s="136"/>
      <c r="L24" s="58" t="s">
        <v>30</v>
      </c>
      <c r="M24" s="48"/>
      <c r="N24" s="58" t="s">
        <v>30</v>
      </c>
      <c r="O24" s="50"/>
      <c r="P24" s="666" t="str">
        <f t="shared" si="2"/>
        <v>　　 歳</v>
      </c>
      <c r="Q24" s="667"/>
      <c r="R24" s="283" t="s">
        <v>23</v>
      </c>
      <c r="S24" s="126"/>
      <c r="T24" s="581" t="s">
        <v>188</v>
      </c>
      <c r="U24" s="582"/>
      <c r="V24" s="189"/>
      <c r="W24" s="591"/>
      <c r="X24" s="592"/>
      <c r="Y24" s="591"/>
      <c r="Z24" s="595"/>
      <c r="AA24" s="269"/>
      <c r="AB24" s="248">
        <f t="shared" si="6"/>
      </c>
      <c r="AC24" s="248">
        <f t="shared" si="7"/>
      </c>
      <c r="AD24" s="29" t="s">
        <v>38</v>
      </c>
      <c r="AE24" s="30">
        <v>1</v>
      </c>
      <c r="AF24" s="30">
        <v>1</v>
      </c>
      <c r="AG24" s="30">
        <v>2</v>
      </c>
      <c r="AH24" s="31">
        <v>1</v>
      </c>
    </row>
    <row r="25" spans="1:34" ht="30" customHeight="1">
      <c r="A25" s="3">
        <f t="shared" si="3"/>
      </c>
      <c r="B25" s="327">
        <f t="shared" si="4"/>
      </c>
      <c r="C25" s="89">
        <v>10</v>
      </c>
      <c r="D25" s="113"/>
      <c r="E25" s="56">
        <f aca="true" t="shared" si="8" ref="E25:E40">IF(K25="","",IF(D25="○",VLOOKUP(P25,$AD$14:$AH$85,4,FALSE),"-"))</f>
      </c>
      <c r="F25" s="249"/>
      <c r="G25" s="56">
        <f aca="true" t="shared" si="9" ref="G25:G40">IF(M25="","",IF(F25="○",VLOOKUP(P25,$AD$14:$AH$85,5,FALSE),"-"))</f>
      </c>
      <c r="H25" s="44"/>
      <c r="I25" s="45">
        <f t="shared" si="5"/>
      </c>
      <c r="J25" s="57">
        <v>19</v>
      </c>
      <c r="K25" s="136"/>
      <c r="L25" s="58" t="s">
        <v>30</v>
      </c>
      <c r="M25" s="48"/>
      <c r="N25" s="58" t="s">
        <v>30</v>
      </c>
      <c r="O25" s="50"/>
      <c r="P25" s="666" t="str">
        <f t="shared" si="2"/>
        <v>　　 歳</v>
      </c>
      <c r="Q25" s="667"/>
      <c r="R25" s="302" t="s">
        <v>23</v>
      </c>
      <c r="S25" s="126"/>
      <c r="T25" s="581" t="s">
        <v>188</v>
      </c>
      <c r="U25" s="582"/>
      <c r="V25" s="189"/>
      <c r="W25" s="591"/>
      <c r="X25" s="592"/>
      <c r="Y25" s="591"/>
      <c r="Z25" s="595"/>
      <c r="AA25" s="269"/>
      <c r="AB25" s="248">
        <f t="shared" si="6"/>
      </c>
      <c r="AC25" s="248">
        <f t="shared" si="7"/>
      </c>
      <c r="AD25" s="29" t="s">
        <v>44</v>
      </c>
      <c r="AE25" s="30">
        <v>2</v>
      </c>
      <c r="AF25" s="30">
        <v>1</v>
      </c>
      <c r="AG25" s="30">
        <v>3</v>
      </c>
      <c r="AH25" s="31">
        <v>2</v>
      </c>
    </row>
    <row r="26" spans="1:34" ht="30" customHeight="1">
      <c r="A26" s="3">
        <f t="shared" si="3"/>
      </c>
      <c r="B26" s="327">
        <f t="shared" si="4"/>
      </c>
      <c r="C26" s="89">
        <v>11</v>
      </c>
      <c r="D26" s="113"/>
      <c r="E26" s="56">
        <f t="shared" si="8"/>
      </c>
      <c r="F26" s="249"/>
      <c r="G26" s="56">
        <f t="shared" si="9"/>
      </c>
      <c r="H26" s="44"/>
      <c r="I26" s="45">
        <f t="shared" si="5"/>
      </c>
      <c r="J26" s="57">
        <v>19</v>
      </c>
      <c r="K26" s="136"/>
      <c r="L26" s="58" t="s">
        <v>30</v>
      </c>
      <c r="M26" s="48"/>
      <c r="N26" s="58" t="s">
        <v>30</v>
      </c>
      <c r="O26" s="50"/>
      <c r="P26" s="666" t="str">
        <f aca="true" t="shared" si="10" ref="P26:P40">CONCATENATE(IF(K26="","　　",IF(M26&lt;4,MID($A$4,FIND("ズ",$A$4)+1,4)-J26*100-K26,IF(AND(M26=4,O26=1),MID($A$4,FIND("ズ",$A$4)+1,4)-J26*100-K26,MID($A$4,FIND("ズ",$A$4)+1,4)-J26*100-K26-1)))," 歳")</f>
        <v>　　 歳</v>
      </c>
      <c r="Q26" s="667"/>
      <c r="R26" s="302" t="s">
        <v>23</v>
      </c>
      <c r="S26" s="126"/>
      <c r="T26" s="581" t="s">
        <v>188</v>
      </c>
      <c r="U26" s="582"/>
      <c r="V26" s="189"/>
      <c r="W26" s="591"/>
      <c r="X26" s="592"/>
      <c r="Y26" s="591"/>
      <c r="Z26" s="595"/>
      <c r="AA26" s="269"/>
      <c r="AB26" s="248">
        <f t="shared" si="6"/>
      </c>
      <c r="AC26" s="248">
        <f t="shared" si="7"/>
      </c>
      <c r="AD26" s="29" t="s">
        <v>45</v>
      </c>
      <c r="AE26" s="30">
        <v>2</v>
      </c>
      <c r="AF26" s="30">
        <v>1</v>
      </c>
      <c r="AG26" s="30">
        <v>3</v>
      </c>
      <c r="AH26" s="31">
        <v>2</v>
      </c>
    </row>
    <row r="27" spans="1:34" ht="30" customHeight="1">
      <c r="A27" s="3">
        <f t="shared" si="3"/>
      </c>
      <c r="B27" s="327">
        <f t="shared" si="4"/>
      </c>
      <c r="C27" s="89">
        <v>12</v>
      </c>
      <c r="D27" s="113"/>
      <c r="E27" s="56">
        <f t="shared" si="8"/>
      </c>
      <c r="F27" s="249"/>
      <c r="G27" s="56">
        <f t="shared" si="9"/>
      </c>
      <c r="H27" s="44"/>
      <c r="I27" s="45">
        <f t="shared" si="5"/>
      </c>
      <c r="J27" s="57">
        <v>19</v>
      </c>
      <c r="K27" s="136"/>
      <c r="L27" s="58" t="s">
        <v>30</v>
      </c>
      <c r="M27" s="48"/>
      <c r="N27" s="58" t="s">
        <v>30</v>
      </c>
      <c r="O27" s="50"/>
      <c r="P27" s="666" t="str">
        <f t="shared" si="10"/>
        <v>　　 歳</v>
      </c>
      <c r="Q27" s="667"/>
      <c r="R27" s="302" t="s">
        <v>23</v>
      </c>
      <c r="S27" s="126"/>
      <c r="T27" s="581" t="s">
        <v>188</v>
      </c>
      <c r="U27" s="582"/>
      <c r="V27" s="189"/>
      <c r="W27" s="591"/>
      <c r="X27" s="592"/>
      <c r="Y27" s="591"/>
      <c r="Z27" s="595"/>
      <c r="AA27" s="269"/>
      <c r="AB27" s="248">
        <f t="shared" si="6"/>
      </c>
      <c r="AC27" s="248">
        <f t="shared" si="7"/>
      </c>
      <c r="AD27" s="29" t="s">
        <v>46</v>
      </c>
      <c r="AE27" s="30">
        <v>2</v>
      </c>
      <c r="AF27" s="30">
        <v>1</v>
      </c>
      <c r="AG27" s="30">
        <v>3</v>
      </c>
      <c r="AH27" s="31">
        <v>2</v>
      </c>
    </row>
    <row r="28" spans="1:34" ht="30" customHeight="1">
      <c r="A28" s="3">
        <f t="shared" si="3"/>
      </c>
      <c r="B28" s="327">
        <f t="shared" si="4"/>
      </c>
      <c r="C28" s="89">
        <v>13</v>
      </c>
      <c r="D28" s="113"/>
      <c r="E28" s="56">
        <f t="shared" si="8"/>
      </c>
      <c r="F28" s="249"/>
      <c r="G28" s="56">
        <f t="shared" si="9"/>
      </c>
      <c r="H28" s="44"/>
      <c r="I28" s="45">
        <f t="shared" si="5"/>
      </c>
      <c r="J28" s="57">
        <v>19</v>
      </c>
      <c r="K28" s="136"/>
      <c r="L28" s="58" t="s">
        <v>30</v>
      </c>
      <c r="M28" s="48"/>
      <c r="N28" s="58" t="s">
        <v>30</v>
      </c>
      <c r="O28" s="50"/>
      <c r="P28" s="666" t="str">
        <f t="shared" si="10"/>
        <v>　　 歳</v>
      </c>
      <c r="Q28" s="667"/>
      <c r="R28" s="302" t="s">
        <v>23</v>
      </c>
      <c r="S28" s="126"/>
      <c r="T28" s="581" t="s">
        <v>188</v>
      </c>
      <c r="U28" s="582"/>
      <c r="V28" s="189"/>
      <c r="W28" s="591"/>
      <c r="X28" s="592"/>
      <c r="Y28" s="591"/>
      <c r="Z28" s="595"/>
      <c r="AA28" s="269"/>
      <c r="AB28" s="248">
        <f t="shared" si="6"/>
      </c>
      <c r="AC28" s="248">
        <f t="shared" si="7"/>
      </c>
      <c r="AD28" s="29" t="s">
        <v>47</v>
      </c>
      <c r="AE28" s="30">
        <v>2</v>
      </c>
      <c r="AF28" s="30">
        <v>1</v>
      </c>
      <c r="AG28" s="30">
        <v>3</v>
      </c>
      <c r="AH28" s="31">
        <v>2</v>
      </c>
    </row>
    <row r="29" spans="1:34" ht="30" customHeight="1">
      <c r="A29" s="3">
        <f t="shared" si="3"/>
      </c>
      <c r="B29" s="327">
        <f t="shared" si="4"/>
      </c>
      <c r="C29" s="89">
        <v>14</v>
      </c>
      <c r="D29" s="113"/>
      <c r="E29" s="56">
        <f t="shared" si="8"/>
      </c>
      <c r="F29" s="249"/>
      <c r="G29" s="56">
        <f t="shared" si="9"/>
      </c>
      <c r="H29" s="44"/>
      <c r="I29" s="45">
        <f t="shared" si="5"/>
      </c>
      <c r="J29" s="57">
        <v>19</v>
      </c>
      <c r="K29" s="136"/>
      <c r="L29" s="58" t="s">
        <v>30</v>
      </c>
      <c r="M29" s="48"/>
      <c r="N29" s="58" t="s">
        <v>30</v>
      </c>
      <c r="O29" s="50"/>
      <c r="P29" s="666" t="str">
        <f t="shared" si="10"/>
        <v>　　 歳</v>
      </c>
      <c r="Q29" s="667"/>
      <c r="R29" s="302" t="s">
        <v>23</v>
      </c>
      <c r="S29" s="126"/>
      <c r="T29" s="581" t="s">
        <v>188</v>
      </c>
      <c r="U29" s="582"/>
      <c r="V29" s="189"/>
      <c r="W29" s="591"/>
      <c r="X29" s="592"/>
      <c r="Y29" s="591"/>
      <c r="Z29" s="595"/>
      <c r="AA29" s="269"/>
      <c r="AB29" s="248">
        <f t="shared" si="6"/>
      </c>
      <c r="AC29" s="248">
        <f t="shared" si="7"/>
      </c>
      <c r="AD29" s="29" t="s">
        <v>39</v>
      </c>
      <c r="AE29" s="30">
        <v>2</v>
      </c>
      <c r="AF29" s="30">
        <v>1</v>
      </c>
      <c r="AG29" s="30">
        <v>3</v>
      </c>
      <c r="AH29" s="31">
        <v>2</v>
      </c>
    </row>
    <row r="30" spans="1:34" ht="30" customHeight="1" thickBot="1">
      <c r="A30" s="3">
        <f t="shared" si="3"/>
      </c>
      <c r="B30" s="327">
        <f t="shared" si="4"/>
      </c>
      <c r="C30" s="89">
        <v>15</v>
      </c>
      <c r="D30" s="113"/>
      <c r="E30" s="56">
        <f t="shared" si="8"/>
      </c>
      <c r="F30" s="249"/>
      <c r="G30" s="56">
        <f t="shared" si="9"/>
      </c>
      <c r="H30" s="44"/>
      <c r="I30" s="45">
        <f t="shared" si="5"/>
      </c>
      <c r="J30" s="57">
        <v>19</v>
      </c>
      <c r="K30" s="136"/>
      <c r="L30" s="58" t="s">
        <v>30</v>
      </c>
      <c r="M30" s="48"/>
      <c r="N30" s="58" t="s">
        <v>30</v>
      </c>
      <c r="O30" s="50"/>
      <c r="P30" s="666" t="str">
        <f t="shared" si="10"/>
        <v>　　 歳</v>
      </c>
      <c r="Q30" s="667"/>
      <c r="R30" s="302" t="s">
        <v>23</v>
      </c>
      <c r="S30" s="127"/>
      <c r="T30" s="668" t="s">
        <v>188</v>
      </c>
      <c r="U30" s="669"/>
      <c r="V30" s="190"/>
      <c r="W30" s="596"/>
      <c r="X30" s="605"/>
      <c r="Y30" s="596"/>
      <c r="Z30" s="597"/>
      <c r="AA30" s="270"/>
      <c r="AB30" s="248">
        <f t="shared" si="6"/>
      </c>
      <c r="AC30" s="248">
        <f t="shared" si="7"/>
      </c>
      <c r="AD30" s="29" t="s">
        <v>48</v>
      </c>
      <c r="AE30" s="30">
        <v>3</v>
      </c>
      <c r="AF30" s="30">
        <v>2</v>
      </c>
      <c r="AG30" s="30">
        <v>4</v>
      </c>
      <c r="AH30" s="31">
        <v>2</v>
      </c>
    </row>
    <row r="31" spans="1:34" ht="30" customHeight="1" thickTop="1">
      <c r="A31" s="3">
        <f t="shared" si="3"/>
      </c>
      <c r="B31" s="327">
        <f t="shared" si="4"/>
      </c>
      <c r="C31" s="89">
        <v>16</v>
      </c>
      <c r="D31" s="113"/>
      <c r="E31" s="56">
        <f t="shared" si="8"/>
      </c>
      <c r="F31" s="249"/>
      <c r="G31" s="56">
        <f t="shared" si="9"/>
      </c>
      <c r="H31" s="44"/>
      <c r="I31" s="45">
        <f t="shared" si="5"/>
      </c>
      <c r="J31" s="57">
        <v>19</v>
      </c>
      <c r="K31" s="136"/>
      <c r="L31" s="58" t="s">
        <v>30</v>
      </c>
      <c r="M31" s="48"/>
      <c r="N31" s="58" t="s">
        <v>30</v>
      </c>
      <c r="O31" s="50"/>
      <c r="P31" s="666" t="str">
        <f t="shared" si="10"/>
        <v>　　 歳</v>
      </c>
      <c r="Q31" s="667"/>
      <c r="R31" s="283" t="s">
        <v>23</v>
      </c>
      <c r="S31" s="128"/>
      <c r="T31" s="670" t="s">
        <v>188</v>
      </c>
      <c r="U31" s="671"/>
      <c r="V31" s="191"/>
      <c r="W31" s="672"/>
      <c r="X31" s="673"/>
      <c r="Y31" s="672"/>
      <c r="Z31" s="674"/>
      <c r="AA31" s="271"/>
      <c r="AB31" s="248">
        <f t="shared" si="6"/>
      </c>
      <c r="AC31" s="248">
        <f t="shared" si="7"/>
      </c>
      <c r="AD31" s="29" t="s">
        <v>49</v>
      </c>
      <c r="AE31" s="30">
        <v>3</v>
      </c>
      <c r="AF31" s="30">
        <v>2</v>
      </c>
      <c r="AG31" s="30">
        <v>4</v>
      </c>
      <c r="AH31" s="31">
        <v>2</v>
      </c>
    </row>
    <row r="32" spans="1:34" ht="30" customHeight="1">
      <c r="A32" s="3">
        <f t="shared" si="3"/>
      </c>
      <c r="B32" s="327">
        <f t="shared" si="4"/>
      </c>
      <c r="C32" s="89">
        <v>17</v>
      </c>
      <c r="D32" s="113"/>
      <c r="E32" s="56">
        <f t="shared" si="8"/>
      </c>
      <c r="F32" s="249"/>
      <c r="G32" s="56">
        <f t="shared" si="9"/>
      </c>
      <c r="H32" s="44"/>
      <c r="I32" s="45">
        <f t="shared" si="5"/>
      </c>
      <c r="J32" s="57">
        <v>19</v>
      </c>
      <c r="K32" s="136"/>
      <c r="L32" s="58" t="s">
        <v>30</v>
      </c>
      <c r="M32" s="48"/>
      <c r="N32" s="58" t="s">
        <v>30</v>
      </c>
      <c r="O32" s="50"/>
      <c r="P32" s="666" t="str">
        <f t="shared" si="10"/>
        <v>　　 歳</v>
      </c>
      <c r="Q32" s="667"/>
      <c r="R32" s="283" t="s">
        <v>23</v>
      </c>
      <c r="S32" s="126"/>
      <c r="T32" s="581" t="s">
        <v>188</v>
      </c>
      <c r="U32" s="582"/>
      <c r="V32" s="189"/>
      <c r="W32" s="591"/>
      <c r="X32" s="592"/>
      <c r="Y32" s="591"/>
      <c r="Z32" s="595"/>
      <c r="AA32" s="269"/>
      <c r="AB32" s="248">
        <f t="shared" si="6"/>
      </c>
      <c r="AC32" s="248">
        <f t="shared" si="7"/>
      </c>
      <c r="AD32" s="29" t="s">
        <v>50</v>
      </c>
      <c r="AE32" s="30">
        <v>3</v>
      </c>
      <c r="AF32" s="30">
        <v>2</v>
      </c>
      <c r="AG32" s="30">
        <v>4</v>
      </c>
      <c r="AH32" s="31">
        <v>2</v>
      </c>
    </row>
    <row r="33" spans="1:34" ht="30" customHeight="1">
      <c r="A33" s="3">
        <f t="shared" si="3"/>
      </c>
      <c r="B33" s="327">
        <f t="shared" si="4"/>
      </c>
      <c r="C33" s="89">
        <v>18</v>
      </c>
      <c r="D33" s="113"/>
      <c r="E33" s="56">
        <f t="shared" si="8"/>
      </c>
      <c r="F33" s="249"/>
      <c r="G33" s="56">
        <f t="shared" si="9"/>
      </c>
      <c r="H33" s="44"/>
      <c r="I33" s="45">
        <f t="shared" si="5"/>
      </c>
      <c r="J33" s="57">
        <v>19</v>
      </c>
      <c r="K33" s="136"/>
      <c r="L33" s="58" t="s">
        <v>30</v>
      </c>
      <c r="M33" s="48"/>
      <c r="N33" s="58" t="s">
        <v>30</v>
      </c>
      <c r="O33" s="50"/>
      <c r="P33" s="666" t="str">
        <f t="shared" si="10"/>
        <v>　　 歳</v>
      </c>
      <c r="Q33" s="667"/>
      <c r="R33" s="283" t="s">
        <v>23</v>
      </c>
      <c r="S33" s="126"/>
      <c r="T33" s="581" t="s">
        <v>188</v>
      </c>
      <c r="U33" s="582"/>
      <c r="V33" s="189"/>
      <c r="W33" s="591"/>
      <c r="X33" s="592"/>
      <c r="Y33" s="591"/>
      <c r="Z33" s="595"/>
      <c r="AA33" s="269"/>
      <c r="AB33" s="248">
        <f t="shared" si="6"/>
      </c>
      <c r="AC33" s="248">
        <f t="shared" si="7"/>
      </c>
      <c r="AD33" s="29" t="s">
        <v>51</v>
      </c>
      <c r="AE33" s="30">
        <v>3</v>
      </c>
      <c r="AF33" s="30">
        <v>2</v>
      </c>
      <c r="AG33" s="30">
        <v>4</v>
      </c>
      <c r="AH33" s="31">
        <v>2</v>
      </c>
    </row>
    <row r="34" spans="1:34" ht="30" customHeight="1">
      <c r="A34" s="3">
        <f t="shared" si="3"/>
      </c>
      <c r="B34" s="327">
        <f t="shared" si="4"/>
      </c>
      <c r="C34" s="89">
        <v>19</v>
      </c>
      <c r="D34" s="113"/>
      <c r="E34" s="56">
        <f t="shared" si="8"/>
      </c>
      <c r="F34" s="249"/>
      <c r="G34" s="56">
        <f t="shared" si="9"/>
      </c>
      <c r="H34" s="44"/>
      <c r="I34" s="45">
        <f t="shared" si="5"/>
      </c>
      <c r="J34" s="57">
        <v>19</v>
      </c>
      <c r="K34" s="136"/>
      <c r="L34" s="58" t="s">
        <v>30</v>
      </c>
      <c r="M34" s="48"/>
      <c r="N34" s="58" t="s">
        <v>30</v>
      </c>
      <c r="O34" s="50"/>
      <c r="P34" s="666" t="str">
        <f t="shared" si="10"/>
        <v>　　 歳</v>
      </c>
      <c r="Q34" s="667"/>
      <c r="R34" s="283" t="s">
        <v>23</v>
      </c>
      <c r="S34" s="126"/>
      <c r="T34" s="581" t="s">
        <v>188</v>
      </c>
      <c r="U34" s="582"/>
      <c r="V34" s="189"/>
      <c r="W34" s="591"/>
      <c r="X34" s="592"/>
      <c r="Y34" s="591"/>
      <c r="Z34" s="595"/>
      <c r="AA34" s="269"/>
      <c r="AB34" s="248">
        <f t="shared" si="6"/>
      </c>
      <c r="AC34" s="248">
        <f t="shared" si="7"/>
      </c>
      <c r="AD34" s="29" t="s">
        <v>52</v>
      </c>
      <c r="AE34" s="30">
        <v>3</v>
      </c>
      <c r="AF34" s="30">
        <v>2</v>
      </c>
      <c r="AG34" s="30">
        <v>4</v>
      </c>
      <c r="AH34" s="31">
        <v>2</v>
      </c>
    </row>
    <row r="35" spans="1:34" ht="30" customHeight="1">
      <c r="A35" s="3">
        <f t="shared" si="3"/>
      </c>
      <c r="B35" s="327">
        <f t="shared" si="4"/>
      </c>
      <c r="C35" s="89">
        <v>20</v>
      </c>
      <c r="D35" s="113"/>
      <c r="E35" s="56">
        <f t="shared" si="8"/>
      </c>
      <c r="F35" s="249"/>
      <c r="G35" s="56">
        <f t="shared" si="9"/>
      </c>
      <c r="H35" s="44"/>
      <c r="I35" s="45">
        <f t="shared" si="5"/>
      </c>
      <c r="J35" s="57">
        <v>19</v>
      </c>
      <c r="K35" s="136"/>
      <c r="L35" s="58" t="s">
        <v>30</v>
      </c>
      <c r="M35" s="48"/>
      <c r="N35" s="58" t="s">
        <v>30</v>
      </c>
      <c r="O35" s="50"/>
      <c r="P35" s="666" t="str">
        <f t="shared" si="10"/>
        <v>　　 歳</v>
      </c>
      <c r="Q35" s="667"/>
      <c r="R35" s="283" t="s">
        <v>23</v>
      </c>
      <c r="S35" s="126"/>
      <c r="T35" s="581" t="s">
        <v>188</v>
      </c>
      <c r="U35" s="582"/>
      <c r="V35" s="189"/>
      <c r="W35" s="591"/>
      <c r="X35" s="592"/>
      <c r="Y35" s="591"/>
      <c r="Z35" s="595"/>
      <c r="AA35" s="269"/>
      <c r="AB35" s="248">
        <f t="shared" si="6"/>
      </c>
      <c r="AC35" s="248">
        <f t="shared" si="7"/>
      </c>
      <c r="AD35" s="29" t="s">
        <v>53</v>
      </c>
      <c r="AE35" s="30">
        <v>4</v>
      </c>
      <c r="AF35" s="30">
        <v>2</v>
      </c>
      <c r="AG35" s="30">
        <v>5</v>
      </c>
      <c r="AH35" s="31">
        <v>3</v>
      </c>
    </row>
    <row r="36" spans="1:34" ht="30" customHeight="1">
      <c r="A36" s="3">
        <f t="shared" si="3"/>
      </c>
      <c r="B36" s="327">
        <f t="shared" si="4"/>
      </c>
      <c r="C36" s="89">
        <v>21</v>
      </c>
      <c r="D36" s="113"/>
      <c r="E36" s="56">
        <f t="shared" si="8"/>
      </c>
      <c r="F36" s="249"/>
      <c r="G36" s="56">
        <f t="shared" si="9"/>
      </c>
      <c r="H36" s="44"/>
      <c r="I36" s="45">
        <f t="shared" si="5"/>
      </c>
      <c r="J36" s="57">
        <v>19</v>
      </c>
      <c r="K36" s="136"/>
      <c r="L36" s="58" t="s">
        <v>30</v>
      </c>
      <c r="M36" s="48"/>
      <c r="N36" s="58" t="s">
        <v>30</v>
      </c>
      <c r="O36" s="50"/>
      <c r="P36" s="666" t="str">
        <f t="shared" si="10"/>
        <v>　　 歳</v>
      </c>
      <c r="Q36" s="667"/>
      <c r="R36" s="283" t="s">
        <v>23</v>
      </c>
      <c r="S36" s="126"/>
      <c r="T36" s="581" t="s">
        <v>188</v>
      </c>
      <c r="U36" s="582"/>
      <c r="V36" s="189"/>
      <c r="W36" s="591"/>
      <c r="X36" s="592"/>
      <c r="Y36" s="591"/>
      <c r="Z36" s="595"/>
      <c r="AA36" s="269"/>
      <c r="AB36" s="248">
        <f t="shared" si="6"/>
      </c>
      <c r="AC36" s="248">
        <f t="shared" si="7"/>
      </c>
      <c r="AD36" s="29" t="s">
        <v>54</v>
      </c>
      <c r="AE36" s="30">
        <v>4</v>
      </c>
      <c r="AF36" s="30">
        <v>2</v>
      </c>
      <c r="AG36" s="30">
        <v>5</v>
      </c>
      <c r="AH36" s="31">
        <v>3</v>
      </c>
    </row>
    <row r="37" spans="1:34" ht="30" customHeight="1">
      <c r="A37" s="3">
        <f t="shared" si="3"/>
      </c>
      <c r="B37" s="327">
        <f t="shared" si="4"/>
      </c>
      <c r="C37" s="89">
        <v>22</v>
      </c>
      <c r="D37" s="113"/>
      <c r="E37" s="56">
        <f t="shared" si="8"/>
      </c>
      <c r="F37" s="249"/>
      <c r="G37" s="56">
        <f t="shared" si="9"/>
      </c>
      <c r="H37" s="44"/>
      <c r="I37" s="45">
        <f t="shared" si="5"/>
      </c>
      <c r="J37" s="57">
        <v>19</v>
      </c>
      <c r="K37" s="136"/>
      <c r="L37" s="58" t="s">
        <v>30</v>
      </c>
      <c r="M37" s="48"/>
      <c r="N37" s="58" t="s">
        <v>30</v>
      </c>
      <c r="O37" s="50"/>
      <c r="P37" s="666" t="str">
        <f t="shared" si="10"/>
        <v>　　 歳</v>
      </c>
      <c r="Q37" s="667"/>
      <c r="R37" s="283" t="s">
        <v>23</v>
      </c>
      <c r="S37" s="126"/>
      <c r="T37" s="581" t="s">
        <v>188</v>
      </c>
      <c r="U37" s="582"/>
      <c r="V37" s="189"/>
      <c r="W37" s="591"/>
      <c r="X37" s="592"/>
      <c r="Y37" s="591"/>
      <c r="Z37" s="595"/>
      <c r="AA37" s="269"/>
      <c r="AB37" s="248">
        <f t="shared" si="6"/>
      </c>
      <c r="AC37" s="248">
        <f t="shared" si="7"/>
      </c>
      <c r="AD37" s="29" t="s">
        <v>55</v>
      </c>
      <c r="AE37" s="30">
        <v>4</v>
      </c>
      <c r="AF37" s="30">
        <v>2</v>
      </c>
      <c r="AG37" s="30">
        <v>5</v>
      </c>
      <c r="AH37" s="31">
        <v>3</v>
      </c>
    </row>
    <row r="38" spans="1:34" ht="30" customHeight="1">
      <c r="A38" s="3">
        <f t="shared" si="3"/>
      </c>
      <c r="B38" s="327">
        <f t="shared" si="4"/>
      </c>
      <c r="C38" s="89">
        <v>23</v>
      </c>
      <c r="D38" s="113"/>
      <c r="E38" s="56">
        <f t="shared" si="8"/>
      </c>
      <c r="F38" s="249"/>
      <c r="G38" s="56">
        <f t="shared" si="9"/>
      </c>
      <c r="H38" s="44"/>
      <c r="I38" s="45">
        <f t="shared" si="5"/>
      </c>
      <c r="J38" s="57">
        <v>19</v>
      </c>
      <c r="K38" s="136"/>
      <c r="L38" s="58" t="s">
        <v>30</v>
      </c>
      <c r="M38" s="48"/>
      <c r="N38" s="58" t="s">
        <v>30</v>
      </c>
      <c r="O38" s="50"/>
      <c r="P38" s="666" t="str">
        <f t="shared" si="10"/>
        <v>　　 歳</v>
      </c>
      <c r="Q38" s="667"/>
      <c r="R38" s="283" t="s">
        <v>23</v>
      </c>
      <c r="S38" s="126"/>
      <c r="T38" s="581" t="s">
        <v>188</v>
      </c>
      <c r="U38" s="582"/>
      <c r="V38" s="189"/>
      <c r="W38" s="591"/>
      <c r="X38" s="592"/>
      <c r="Y38" s="591"/>
      <c r="Z38" s="595"/>
      <c r="AA38" s="269"/>
      <c r="AB38" s="248">
        <f t="shared" si="6"/>
      </c>
      <c r="AC38" s="248">
        <f t="shared" si="7"/>
      </c>
      <c r="AD38" s="29" t="s">
        <v>56</v>
      </c>
      <c r="AE38" s="30">
        <v>4</v>
      </c>
      <c r="AF38" s="30">
        <v>2</v>
      </c>
      <c r="AG38" s="30">
        <v>5</v>
      </c>
      <c r="AH38" s="31">
        <v>3</v>
      </c>
    </row>
    <row r="39" spans="1:34" ht="30" customHeight="1">
      <c r="A39" s="3">
        <f t="shared" si="3"/>
      </c>
      <c r="B39" s="327">
        <f t="shared" si="4"/>
      </c>
      <c r="C39" s="89">
        <v>24</v>
      </c>
      <c r="D39" s="113"/>
      <c r="E39" s="56">
        <f t="shared" si="8"/>
      </c>
      <c r="F39" s="249"/>
      <c r="G39" s="56">
        <f t="shared" si="9"/>
      </c>
      <c r="H39" s="44"/>
      <c r="I39" s="45">
        <f t="shared" si="5"/>
      </c>
      <c r="J39" s="57">
        <v>19</v>
      </c>
      <c r="K39" s="136"/>
      <c r="L39" s="58" t="s">
        <v>30</v>
      </c>
      <c r="M39" s="48"/>
      <c r="N39" s="58" t="s">
        <v>30</v>
      </c>
      <c r="O39" s="50"/>
      <c r="P39" s="666" t="str">
        <f t="shared" si="10"/>
        <v>　　 歳</v>
      </c>
      <c r="Q39" s="667"/>
      <c r="R39" s="283" t="s">
        <v>23</v>
      </c>
      <c r="S39" s="126"/>
      <c r="T39" s="581" t="s">
        <v>188</v>
      </c>
      <c r="U39" s="582"/>
      <c r="V39" s="189"/>
      <c r="W39" s="591"/>
      <c r="X39" s="592"/>
      <c r="Y39" s="591"/>
      <c r="Z39" s="595"/>
      <c r="AA39" s="269"/>
      <c r="AB39" s="248">
        <f t="shared" si="6"/>
      </c>
      <c r="AC39" s="248">
        <f t="shared" si="7"/>
      </c>
      <c r="AD39" s="29" t="s">
        <v>57</v>
      </c>
      <c r="AE39" s="30">
        <v>4</v>
      </c>
      <c r="AF39" s="30">
        <v>2</v>
      </c>
      <c r="AG39" s="30">
        <v>5</v>
      </c>
      <c r="AH39" s="31">
        <v>3</v>
      </c>
    </row>
    <row r="40" spans="1:34" ht="30" customHeight="1" thickBot="1">
      <c r="A40" s="3">
        <f t="shared" si="3"/>
      </c>
      <c r="B40" s="327">
        <f t="shared" si="4"/>
      </c>
      <c r="C40" s="303">
        <v>25</v>
      </c>
      <c r="D40" s="115"/>
      <c r="E40" s="116">
        <f t="shared" si="8"/>
      </c>
      <c r="F40" s="250"/>
      <c r="G40" s="116">
        <f t="shared" si="9"/>
      </c>
      <c r="H40" s="117"/>
      <c r="I40" s="118">
        <f t="shared" si="5"/>
      </c>
      <c r="J40" s="119">
        <v>19</v>
      </c>
      <c r="K40" s="138"/>
      <c r="L40" s="120" t="s">
        <v>30</v>
      </c>
      <c r="M40" s="121"/>
      <c r="N40" s="120" t="s">
        <v>30</v>
      </c>
      <c r="O40" s="122"/>
      <c r="P40" s="663" t="str">
        <f t="shared" si="10"/>
        <v>　　 歳</v>
      </c>
      <c r="Q40" s="664"/>
      <c r="R40" s="254" t="s">
        <v>23</v>
      </c>
      <c r="S40" s="129"/>
      <c r="T40" s="589" t="s">
        <v>188</v>
      </c>
      <c r="U40" s="590"/>
      <c r="V40" s="192"/>
      <c r="W40" s="593"/>
      <c r="X40" s="594"/>
      <c r="Y40" s="593"/>
      <c r="Z40" s="598"/>
      <c r="AA40" s="272"/>
      <c r="AB40" s="248">
        <f t="shared" si="6"/>
      </c>
      <c r="AC40" s="248">
        <f t="shared" si="7"/>
      </c>
      <c r="AD40" s="29" t="s">
        <v>58</v>
      </c>
      <c r="AE40" s="30">
        <v>5</v>
      </c>
      <c r="AF40" s="30">
        <v>3</v>
      </c>
      <c r="AG40" s="30">
        <v>5</v>
      </c>
      <c r="AH40" s="31">
        <v>3</v>
      </c>
    </row>
    <row r="41" spans="1:36" s="16" customFormat="1" ht="21.75" customHeight="1" hidden="1" thickTop="1">
      <c r="A41" s="16">
        <f>SUM(A16:A40)</f>
        <v>0</v>
      </c>
      <c r="B41" s="256"/>
      <c r="C41" s="9"/>
      <c r="D41" s="9">
        <f>COUNTIF(D16:D40,"○")</f>
        <v>0</v>
      </c>
      <c r="E41" s="9"/>
      <c r="F41" s="9">
        <f>COUNTIF(F16:F40,"○")</f>
        <v>0</v>
      </c>
      <c r="G41" s="9"/>
      <c r="H41" s="9"/>
      <c r="I41" s="9"/>
      <c r="J41" s="9"/>
      <c r="K41" s="9"/>
      <c r="L41" s="9"/>
      <c r="M41" s="9"/>
      <c r="N41" s="9"/>
      <c r="O41" s="9"/>
      <c r="P41" s="9"/>
      <c r="Q41" s="9"/>
      <c r="R41" s="9"/>
      <c r="S41" s="9"/>
      <c r="T41" s="9"/>
      <c r="U41" s="9"/>
      <c r="V41" s="9"/>
      <c r="W41" s="665">
        <f>COUNTIF(W11:X40,"○")</f>
        <v>0</v>
      </c>
      <c r="X41" s="665"/>
      <c r="Y41" s="665">
        <f>COUNTIF(Y11:Z40,"ｼﾝｸﾞﾙ")</f>
        <v>0</v>
      </c>
      <c r="Z41" s="665"/>
      <c r="AA41" s="262">
        <f>COUNTIF(AA11:AA40,"○")</f>
        <v>0</v>
      </c>
      <c r="AB41" s="351">
        <f>COUNTIF(Y11:Z40,"ﾂｲﾝ")</f>
        <v>0</v>
      </c>
      <c r="AC41" s="351"/>
      <c r="AD41" s="29" t="s">
        <v>59</v>
      </c>
      <c r="AE41" s="30">
        <v>5</v>
      </c>
      <c r="AF41" s="30">
        <v>3</v>
      </c>
      <c r="AG41" s="30">
        <v>5</v>
      </c>
      <c r="AH41" s="31">
        <v>3</v>
      </c>
      <c r="AJ41" s="132"/>
    </row>
    <row r="42" spans="2:36" s="318" customFormat="1" ht="20.25" customHeight="1" thickTop="1">
      <c r="B42" s="3"/>
      <c r="C42" s="13"/>
      <c r="D42" s="13"/>
      <c r="E42" s="13"/>
      <c r="F42" s="13"/>
      <c r="G42" s="13"/>
      <c r="H42" s="3"/>
      <c r="I42" s="3"/>
      <c r="J42" s="4"/>
      <c r="K42" s="4"/>
      <c r="L42" s="4"/>
      <c r="M42" s="4"/>
      <c r="N42" s="4"/>
      <c r="O42" s="4"/>
      <c r="P42" s="4"/>
      <c r="Q42" s="4"/>
      <c r="R42" s="3"/>
      <c r="S42" s="3"/>
      <c r="T42" s="3"/>
      <c r="U42" s="3"/>
      <c r="V42" s="3"/>
      <c r="W42" s="3"/>
      <c r="X42" s="3"/>
      <c r="Y42" s="3"/>
      <c r="Z42" s="3"/>
      <c r="AA42" s="3"/>
      <c r="AB42" s="319"/>
      <c r="AC42" s="319"/>
      <c r="AD42" s="320" t="s">
        <v>60</v>
      </c>
      <c r="AE42" s="321">
        <v>5</v>
      </c>
      <c r="AF42" s="321">
        <v>3</v>
      </c>
      <c r="AG42" s="321">
        <v>5</v>
      </c>
      <c r="AH42" s="322">
        <v>3</v>
      </c>
      <c r="AJ42" s="319"/>
    </row>
    <row r="43" spans="2:36" s="318" customFormat="1" ht="20.25" customHeight="1">
      <c r="B43" s="3"/>
      <c r="C43" s="13"/>
      <c r="D43" s="13"/>
      <c r="E43" s="13"/>
      <c r="F43" s="13"/>
      <c r="G43" s="13"/>
      <c r="H43" s="3"/>
      <c r="I43" s="3"/>
      <c r="J43" s="4"/>
      <c r="K43" s="4"/>
      <c r="L43" s="4"/>
      <c r="M43" s="4"/>
      <c r="N43" s="4"/>
      <c r="O43" s="4"/>
      <c r="P43" s="4"/>
      <c r="Q43" s="4"/>
      <c r="R43" s="3"/>
      <c r="S43" s="3"/>
      <c r="T43" s="3"/>
      <c r="U43" s="3"/>
      <c r="V43" s="3"/>
      <c r="W43" s="3"/>
      <c r="X43" s="3"/>
      <c r="Y43" s="3"/>
      <c r="Z43" s="3"/>
      <c r="AA43" s="3"/>
      <c r="AB43" s="319"/>
      <c r="AC43" s="319"/>
      <c r="AD43" s="320" t="s">
        <v>61</v>
      </c>
      <c r="AE43" s="321">
        <v>5</v>
      </c>
      <c r="AF43" s="321">
        <v>3</v>
      </c>
      <c r="AG43" s="321">
        <v>5</v>
      </c>
      <c r="AH43" s="322">
        <v>3</v>
      </c>
      <c r="AJ43" s="319"/>
    </row>
    <row r="44" spans="2:36" s="318" customFormat="1" ht="20.25" customHeight="1">
      <c r="B44" s="3"/>
      <c r="C44" s="13"/>
      <c r="D44" s="13"/>
      <c r="E44" s="13"/>
      <c r="F44" s="13"/>
      <c r="G44" s="13"/>
      <c r="H44" s="3"/>
      <c r="I44" s="3"/>
      <c r="J44" s="4"/>
      <c r="K44" s="4"/>
      <c r="L44" s="4"/>
      <c r="M44" s="4"/>
      <c r="N44" s="4"/>
      <c r="O44" s="4"/>
      <c r="P44" s="4"/>
      <c r="Q44" s="4"/>
      <c r="R44" s="3"/>
      <c r="S44" s="3"/>
      <c r="T44" s="3"/>
      <c r="U44" s="3"/>
      <c r="V44" s="3"/>
      <c r="W44" s="3"/>
      <c r="X44" s="3"/>
      <c r="Y44" s="3"/>
      <c r="Z44" s="3"/>
      <c r="AA44" s="3"/>
      <c r="AB44" s="319"/>
      <c r="AC44" s="319"/>
      <c r="AD44" s="320" t="s">
        <v>62</v>
      </c>
      <c r="AE44" s="321">
        <v>5</v>
      </c>
      <c r="AF44" s="321">
        <v>3</v>
      </c>
      <c r="AG44" s="321">
        <v>5</v>
      </c>
      <c r="AH44" s="322">
        <v>3</v>
      </c>
      <c r="AJ44" s="319"/>
    </row>
    <row r="45" spans="2:36" s="323" customFormat="1" ht="20.25" customHeight="1">
      <c r="B45" s="3"/>
      <c r="C45" s="13"/>
      <c r="D45" s="13"/>
      <c r="E45" s="13"/>
      <c r="F45" s="13"/>
      <c r="G45" s="13"/>
      <c r="H45" s="3"/>
      <c r="I45" s="3"/>
      <c r="J45" s="4"/>
      <c r="K45" s="4"/>
      <c r="L45" s="4"/>
      <c r="M45" s="4"/>
      <c r="N45" s="4"/>
      <c r="O45" s="4"/>
      <c r="P45" s="4"/>
      <c r="Q45" s="4"/>
      <c r="R45" s="3"/>
      <c r="S45" s="3"/>
      <c r="T45" s="3"/>
      <c r="U45" s="3"/>
      <c r="V45" s="3"/>
      <c r="W45" s="3"/>
      <c r="X45" s="3"/>
      <c r="Y45" s="3"/>
      <c r="Z45" s="3"/>
      <c r="AA45" s="3"/>
      <c r="AB45" s="319"/>
      <c r="AC45" s="319"/>
      <c r="AD45" s="320" t="s">
        <v>63</v>
      </c>
      <c r="AE45" s="321">
        <v>6</v>
      </c>
      <c r="AF45" s="321">
        <v>3</v>
      </c>
      <c r="AG45" s="321">
        <v>5</v>
      </c>
      <c r="AH45" s="322">
        <v>3</v>
      </c>
      <c r="AJ45" s="319"/>
    </row>
    <row r="46" spans="2:36" s="323" customFormat="1" ht="20.25" customHeight="1">
      <c r="B46" s="3"/>
      <c r="C46" s="13"/>
      <c r="D46" s="13"/>
      <c r="E46" s="13"/>
      <c r="F46" s="13"/>
      <c r="G46" s="13"/>
      <c r="H46" s="3"/>
      <c r="I46" s="3"/>
      <c r="J46" s="4"/>
      <c r="K46" s="4"/>
      <c r="L46" s="4"/>
      <c r="M46" s="4"/>
      <c r="N46" s="4"/>
      <c r="O46" s="4"/>
      <c r="P46" s="4"/>
      <c r="Q46" s="4"/>
      <c r="R46" s="3"/>
      <c r="S46" s="3"/>
      <c r="T46" s="3"/>
      <c r="U46" s="3"/>
      <c r="V46" s="3"/>
      <c r="W46" s="3"/>
      <c r="X46" s="3"/>
      <c r="Y46" s="3"/>
      <c r="Z46" s="3"/>
      <c r="AA46" s="3"/>
      <c r="AB46" s="319"/>
      <c r="AC46" s="319"/>
      <c r="AD46" s="320" t="s">
        <v>64</v>
      </c>
      <c r="AE46" s="321">
        <v>6</v>
      </c>
      <c r="AF46" s="321">
        <v>3</v>
      </c>
      <c r="AG46" s="321">
        <v>5</v>
      </c>
      <c r="AH46" s="322">
        <v>3</v>
      </c>
      <c r="AJ46" s="319"/>
    </row>
    <row r="47" spans="2:36" s="323" customFormat="1" ht="20.25" customHeight="1">
      <c r="B47" s="3"/>
      <c r="C47" s="13"/>
      <c r="D47" s="13"/>
      <c r="E47" s="13"/>
      <c r="F47" s="13"/>
      <c r="G47" s="13"/>
      <c r="H47" s="3"/>
      <c r="I47" s="3"/>
      <c r="J47" s="4"/>
      <c r="K47" s="4"/>
      <c r="L47" s="4"/>
      <c r="M47" s="4"/>
      <c r="N47" s="4"/>
      <c r="O47" s="4"/>
      <c r="P47" s="4"/>
      <c r="Q47" s="4"/>
      <c r="R47" s="3"/>
      <c r="S47" s="3"/>
      <c r="T47" s="3"/>
      <c r="U47" s="3"/>
      <c r="V47" s="3"/>
      <c r="W47" s="3"/>
      <c r="X47" s="3"/>
      <c r="Y47" s="3"/>
      <c r="Z47" s="3"/>
      <c r="AA47" s="3"/>
      <c r="AB47" s="319"/>
      <c r="AC47" s="319"/>
      <c r="AD47" s="320" t="s">
        <v>65</v>
      </c>
      <c r="AE47" s="321">
        <v>6</v>
      </c>
      <c r="AF47" s="321">
        <v>3</v>
      </c>
      <c r="AG47" s="321">
        <v>5</v>
      </c>
      <c r="AH47" s="322">
        <v>3</v>
      </c>
      <c r="AJ47" s="319"/>
    </row>
    <row r="48" spans="2:36" s="323" customFormat="1" ht="20.25" customHeight="1">
      <c r="B48" s="3"/>
      <c r="C48" s="13"/>
      <c r="D48" s="13"/>
      <c r="E48" s="13"/>
      <c r="F48" s="13"/>
      <c r="G48" s="13"/>
      <c r="H48" s="3"/>
      <c r="I48" s="3"/>
      <c r="J48" s="4"/>
      <c r="K48" s="4"/>
      <c r="L48" s="4"/>
      <c r="M48" s="4"/>
      <c r="N48" s="4"/>
      <c r="O48" s="4"/>
      <c r="P48" s="4"/>
      <c r="Q48" s="4"/>
      <c r="R48" s="3"/>
      <c r="S48" s="3"/>
      <c r="T48" s="3"/>
      <c r="U48" s="3"/>
      <c r="V48" s="3"/>
      <c r="W48" s="3"/>
      <c r="X48" s="3"/>
      <c r="Y48" s="3"/>
      <c r="Z48" s="3"/>
      <c r="AA48" s="3"/>
      <c r="AB48" s="319"/>
      <c r="AC48" s="319"/>
      <c r="AD48" s="320" t="s">
        <v>66</v>
      </c>
      <c r="AE48" s="321">
        <v>6</v>
      </c>
      <c r="AF48" s="321">
        <v>3</v>
      </c>
      <c r="AG48" s="321">
        <v>5</v>
      </c>
      <c r="AH48" s="322">
        <v>3</v>
      </c>
      <c r="AJ48" s="319"/>
    </row>
    <row r="49" spans="30:34" ht="17.25">
      <c r="AD49" s="29" t="s">
        <v>67</v>
      </c>
      <c r="AE49" s="30">
        <v>6</v>
      </c>
      <c r="AF49" s="30">
        <v>3</v>
      </c>
      <c r="AG49" s="30">
        <v>5</v>
      </c>
      <c r="AH49" s="31">
        <v>3</v>
      </c>
    </row>
    <row r="50" spans="30:34" ht="17.25">
      <c r="AD50" s="29" t="s">
        <v>68</v>
      </c>
      <c r="AE50" s="30">
        <v>7</v>
      </c>
      <c r="AF50" s="30">
        <v>4</v>
      </c>
      <c r="AG50" s="30">
        <v>5</v>
      </c>
      <c r="AH50" s="31">
        <v>3</v>
      </c>
    </row>
    <row r="51" spans="30:34" ht="17.25">
      <c r="AD51" s="29" t="s">
        <v>69</v>
      </c>
      <c r="AE51" s="30">
        <v>7</v>
      </c>
      <c r="AF51" s="30">
        <v>4</v>
      </c>
      <c r="AG51" s="30">
        <v>5</v>
      </c>
      <c r="AH51" s="31">
        <v>3</v>
      </c>
    </row>
    <row r="52" spans="30:34" ht="17.25">
      <c r="AD52" s="29" t="s">
        <v>70</v>
      </c>
      <c r="AE52" s="30">
        <v>7</v>
      </c>
      <c r="AF52" s="30">
        <v>4</v>
      </c>
      <c r="AG52" s="30">
        <v>5</v>
      </c>
      <c r="AH52" s="31">
        <v>3</v>
      </c>
    </row>
    <row r="53" spans="30:34" ht="17.25">
      <c r="AD53" s="29" t="s">
        <v>71</v>
      </c>
      <c r="AE53" s="30">
        <v>7</v>
      </c>
      <c r="AF53" s="30">
        <v>4</v>
      </c>
      <c r="AG53" s="30">
        <v>5</v>
      </c>
      <c r="AH53" s="31">
        <v>3</v>
      </c>
    </row>
    <row r="54" spans="30:34" ht="17.25">
      <c r="AD54" s="29" t="s">
        <v>72</v>
      </c>
      <c r="AE54" s="30">
        <v>7</v>
      </c>
      <c r="AF54" s="30">
        <v>4</v>
      </c>
      <c r="AG54" s="30">
        <v>5</v>
      </c>
      <c r="AH54" s="31">
        <v>3</v>
      </c>
    </row>
    <row r="55" spans="30:34" ht="17.25">
      <c r="AD55" s="29" t="s">
        <v>73</v>
      </c>
      <c r="AE55" s="30">
        <v>7</v>
      </c>
      <c r="AF55" s="30">
        <v>4</v>
      </c>
      <c r="AG55" s="30">
        <v>5</v>
      </c>
      <c r="AH55" s="31">
        <v>3</v>
      </c>
    </row>
    <row r="56" spans="30:34" ht="17.25">
      <c r="AD56" s="29" t="s">
        <v>74</v>
      </c>
      <c r="AE56" s="30">
        <v>7</v>
      </c>
      <c r="AF56" s="30">
        <v>4</v>
      </c>
      <c r="AG56" s="30">
        <v>5</v>
      </c>
      <c r="AH56" s="31">
        <v>3</v>
      </c>
    </row>
    <row r="57" spans="30:34" ht="17.25">
      <c r="AD57" s="29" t="s">
        <v>75</v>
      </c>
      <c r="AE57" s="30">
        <v>7</v>
      </c>
      <c r="AF57" s="30">
        <v>4</v>
      </c>
      <c r="AG57" s="30">
        <v>5</v>
      </c>
      <c r="AH57" s="31">
        <v>3</v>
      </c>
    </row>
    <row r="58" spans="30:34" ht="17.25">
      <c r="AD58" s="29" t="s">
        <v>76</v>
      </c>
      <c r="AE58" s="30">
        <v>7</v>
      </c>
      <c r="AF58" s="30">
        <v>4</v>
      </c>
      <c r="AG58" s="30">
        <v>5</v>
      </c>
      <c r="AH58" s="31">
        <v>3</v>
      </c>
    </row>
    <row r="59" spans="30:34" ht="17.25">
      <c r="AD59" s="29" t="s">
        <v>77</v>
      </c>
      <c r="AE59" s="30">
        <v>7</v>
      </c>
      <c r="AF59" s="30">
        <v>4</v>
      </c>
      <c r="AG59" s="30">
        <v>5</v>
      </c>
      <c r="AH59" s="31">
        <v>3</v>
      </c>
    </row>
    <row r="60" spans="30:34" ht="17.25">
      <c r="AD60" s="29" t="s">
        <v>78</v>
      </c>
      <c r="AE60" s="30">
        <v>7</v>
      </c>
      <c r="AF60" s="30">
        <v>4</v>
      </c>
      <c r="AG60" s="30">
        <v>5</v>
      </c>
      <c r="AH60" s="31">
        <v>3</v>
      </c>
    </row>
    <row r="61" spans="30:34" ht="17.25">
      <c r="AD61" s="29" t="s">
        <v>79</v>
      </c>
      <c r="AE61" s="30">
        <v>7</v>
      </c>
      <c r="AF61" s="30">
        <v>4</v>
      </c>
      <c r="AG61" s="30">
        <v>5</v>
      </c>
      <c r="AH61" s="31">
        <v>3</v>
      </c>
    </row>
    <row r="62" spans="30:34" ht="17.25">
      <c r="AD62" s="29" t="s">
        <v>80</v>
      </c>
      <c r="AE62" s="30">
        <v>7</v>
      </c>
      <c r="AF62" s="30">
        <v>4</v>
      </c>
      <c r="AG62" s="30">
        <v>5</v>
      </c>
      <c r="AH62" s="31">
        <v>3</v>
      </c>
    </row>
    <row r="63" spans="30:34" ht="17.25">
      <c r="AD63" s="29" t="s">
        <v>81</v>
      </c>
      <c r="AE63" s="30">
        <v>7</v>
      </c>
      <c r="AF63" s="30">
        <v>4</v>
      </c>
      <c r="AG63" s="30">
        <v>5</v>
      </c>
      <c r="AH63" s="31">
        <v>3</v>
      </c>
    </row>
    <row r="64" spans="30:34" ht="17.25">
      <c r="AD64" s="29" t="s">
        <v>82</v>
      </c>
      <c r="AE64" s="30">
        <v>7</v>
      </c>
      <c r="AF64" s="30">
        <v>4</v>
      </c>
      <c r="AG64" s="30">
        <v>5</v>
      </c>
      <c r="AH64" s="31">
        <v>3</v>
      </c>
    </row>
    <row r="65" spans="30:34" ht="17.25">
      <c r="AD65" s="29" t="s">
        <v>83</v>
      </c>
      <c r="AE65" s="30">
        <v>7</v>
      </c>
      <c r="AF65" s="30">
        <v>4</v>
      </c>
      <c r="AG65" s="30">
        <v>5</v>
      </c>
      <c r="AH65" s="31">
        <v>3</v>
      </c>
    </row>
    <row r="66" spans="30:34" ht="17.25">
      <c r="AD66" s="29" t="s">
        <v>84</v>
      </c>
      <c r="AE66" s="30">
        <v>7</v>
      </c>
      <c r="AF66" s="30">
        <v>4</v>
      </c>
      <c r="AG66" s="30">
        <v>5</v>
      </c>
      <c r="AH66" s="31">
        <v>3</v>
      </c>
    </row>
    <row r="67" spans="30:34" ht="17.25">
      <c r="AD67" s="29" t="s">
        <v>85</v>
      </c>
      <c r="AE67" s="30">
        <v>7</v>
      </c>
      <c r="AF67" s="30">
        <v>4</v>
      </c>
      <c r="AG67" s="30">
        <v>5</v>
      </c>
      <c r="AH67" s="31">
        <v>3</v>
      </c>
    </row>
    <row r="68" spans="30:34" ht="17.25">
      <c r="AD68" s="29" t="s">
        <v>86</v>
      </c>
      <c r="AE68" s="30">
        <v>7</v>
      </c>
      <c r="AF68" s="30">
        <v>4</v>
      </c>
      <c r="AG68" s="30">
        <v>5</v>
      </c>
      <c r="AH68" s="31">
        <v>3</v>
      </c>
    </row>
    <row r="69" spans="30:34" ht="17.25">
      <c r="AD69" s="29" t="s">
        <v>87</v>
      </c>
      <c r="AE69" s="30">
        <v>7</v>
      </c>
      <c r="AF69" s="30">
        <v>4</v>
      </c>
      <c r="AG69" s="30">
        <v>5</v>
      </c>
      <c r="AH69" s="31">
        <v>3</v>
      </c>
    </row>
    <row r="70" spans="30:34" ht="17.25">
      <c r="AD70" s="29" t="s">
        <v>88</v>
      </c>
      <c r="AE70" s="30">
        <v>7</v>
      </c>
      <c r="AF70" s="30">
        <v>4</v>
      </c>
      <c r="AG70" s="30">
        <v>5</v>
      </c>
      <c r="AH70" s="31">
        <v>3</v>
      </c>
    </row>
    <row r="71" spans="30:34" ht="17.25">
      <c r="AD71" s="29" t="s">
        <v>89</v>
      </c>
      <c r="AE71" s="30">
        <v>7</v>
      </c>
      <c r="AF71" s="30">
        <v>4</v>
      </c>
      <c r="AG71" s="30">
        <v>5</v>
      </c>
      <c r="AH71" s="31">
        <v>3</v>
      </c>
    </row>
    <row r="72" spans="30:34" ht="17.25">
      <c r="AD72" s="29" t="s">
        <v>90</v>
      </c>
      <c r="AE72" s="30">
        <v>7</v>
      </c>
      <c r="AF72" s="30">
        <v>4</v>
      </c>
      <c r="AG72" s="30">
        <v>5</v>
      </c>
      <c r="AH72" s="31">
        <v>3</v>
      </c>
    </row>
    <row r="73" spans="30:34" ht="17.25">
      <c r="AD73" s="29" t="s">
        <v>91</v>
      </c>
      <c r="AE73" s="30">
        <v>7</v>
      </c>
      <c r="AF73" s="30">
        <v>4</v>
      </c>
      <c r="AG73" s="30">
        <v>5</v>
      </c>
      <c r="AH73" s="31">
        <v>3</v>
      </c>
    </row>
    <row r="74" spans="30:34" ht="17.25">
      <c r="AD74" s="29" t="s">
        <v>92</v>
      </c>
      <c r="AE74" s="30">
        <v>7</v>
      </c>
      <c r="AF74" s="30">
        <v>4</v>
      </c>
      <c r="AG74" s="30">
        <v>5</v>
      </c>
      <c r="AH74" s="31">
        <v>3</v>
      </c>
    </row>
    <row r="75" spans="30:34" ht="17.25">
      <c r="AD75" s="29" t="s">
        <v>93</v>
      </c>
      <c r="AE75" s="30">
        <v>7</v>
      </c>
      <c r="AF75" s="30">
        <v>4</v>
      </c>
      <c r="AG75" s="30">
        <v>5</v>
      </c>
      <c r="AH75" s="31">
        <v>3</v>
      </c>
    </row>
    <row r="76" spans="30:34" ht="17.25">
      <c r="AD76" s="29" t="s">
        <v>94</v>
      </c>
      <c r="AE76" s="30">
        <v>7</v>
      </c>
      <c r="AF76" s="30">
        <v>4</v>
      </c>
      <c r="AG76" s="30">
        <v>5</v>
      </c>
      <c r="AH76" s="31">
        <v>3</v>
      </c>
    </row>
    <row r="77" spans="30:34" ht="17.25">
      <c r="AD77" s="29" t="s">
        <v>95</v>
      </c>
      <c r="AE77" s="30">
        <v>7</v>
      </c>
      <c r="AF77" s="30">
        <v>4</v>
      </c>
      <c r="AG77" s="30">
        <v>5</v>
      </c>
      <c r="AH77" s="31">
        <v>3</v>
      </c>
    </row>
    <row r="78" spans="30:34" ht="17.25">
      <c r="AD78" s="29" t="s">
        <v>96</v>
      </c>
      <c r="AE78" s="30">
        <v>7</v>
      </c>
      <c r="AF78" s="30">
        <v>4</v>
      </c>
      <c r="AG78" s="30">
        <v>5</v>
      </c>
      <c r="AH78" s="31">
        <v>3</v>
      </c>
    </row>
    <row r="79" spans="30:34" ht="17.25">
      <c r="AD79" s="29" t="s">
        <v>97</v>
      </c>
      <c r="AE79" s="30">
        <v>7</v>
      </c>
      <c r="AF79" s="30">
        <v>4</v>
      </c>
      <c r="AG79" s="30">
        <v>5</v>
      </c>
      <c r="AH79" s="31">
        <v>3</v>
      </c>
    </row>
    <row r="80" spans="30:34" ht="18" thickBot="1">
      <c r="AD80" s="32" t="s">
        <v>98</v>
      </c>
      <c r="AE80" s="33">
        <v>7</v>
      </c>
      <c r="AF80" s="30">
        <v>4</v>
      </c>
      <c r="AG80" s="30">
        <v>5</v>
      </c>
      <c r="AH80" s="31">
        <v>3</v>
      </c>
    </row>
    <row r="81" spans="30:34" ht="17.25">
      <c r="AD81" s="29"/>
      <c r="AE81" s="30"/>
      <c r="AF81" s="30"/>
      <c r="AG81" s="30"/>
      <c r="AH81" s="31"/>
    </row>
    <row r="82" spans="30:34" ht="17.25">
      <c r="AD82" s="29"/>
      <c r="AE82" s="30"/>
      <c r="AF82" s="30"/>
      <c r="AG82" s="30"/>
      <c r="AH82" s="31"/>
    </row>
    <row r="83" spans="30:34" ht="17.25">
      <c r="AD83" s="29"/>
      <c r="AE83" s="30"/>
      <c r="AF83" s="30"/>
      <c r="AG83" s="30"/>
      <c r="AH83" s="31"/>
    </row>
    <row r="84" spans="30:34" ht="17.25">
      <c r="AD84" s="29"/>
      <c r="AE84" s="30"/>
      <c r="AF84" s="30"/>
      <c r="AG84" s="30"/>
      <c r="AH84" s="31"/>
    </row>
    <row r="85" spans="30:34" ht="18" thickBot="1">
      <c r="AD85" s="32"/>
      <c r="AE85" s="33"/>
      <c r="AF85" s="30"/>
      <c r="AG85" s="30"/>
      <c r="AH85" s="31"/>
    </row>
  </sheetData>
  <sheetProtection sheet="1" selectLockedCells="1"/>
  <mergeCells count="149">
    <mergeCell ref="I6:N6"/>
    <mergeCell ref="B1:AA1"/>
    <mergeCell ref="T3:U3"/>
    <mergeCell ref="W3:Y3"/>
    <mergeCell ref="I5:N5"/>
    <mergeCell ref="O5:R5"/>
    <mergeCell ref="T5:X5"/>
    <mergeCell ref="W10:X10"/>
    <mergeCell ref="Y10:Z10"/>
    <mergeCell ref="I11:I12"/>
    <mergeCell ref="J11:K11"/>
    <mergeCell ref="L11:O11"/>
    <mergeCell ref="V11:V12"/>
    <mergeCell ref="W11:X12"/>
    <mergeCell ref="Y11:Z12"/>
    <mergeCell ref="E12:H12"/>
    <mergeCell ref="J12:K12"/>
    <mergeCell ref="L12:O12"/>
    <mergeCell ref="B13:V13"/>
    <mergeCell ref="B14:B15"/>
    <mergeCell ref="C14:C15"/>
    <mergeCell ref="D14:D15"/>
    <mergeCell ref="E14:E15"/>
    <mergeCell ref="F14:F15"/>
    <mergeCell ref="G14:G15"/>
    <mergeCell ref="H14:H15"/>
    <mergeCell ref="I14:I15"/>
    <mergeCell ref="J14:O15"/>
    <mergeCell ref="P14:Q15"/>
    <mergeCell ref="R14:R15"/>
    <mergeCell ref="S14:S15"/>
    <mergeCell ref="V14:V15"/>
    <mergeCell ref="W14:X14"/>
    <mergeCell ref="Y14:Z14"/>
    <mergeCell ref="T15:U15"/>
    <mergeCell ref="W15:X15"/>
    <mergeCell ref="Y15:Z15"/>
    <mergeCell ref="P16:Q16"/>
    <mergeCell ref="T16:U16"/>
    <mergeCell ref="W16:X16"/>
    <mergeCell ref="Y16:Z16"/>
    <mergeCell ref="P17:Q17"/>
    <mergeCell ref="T17:U17"/>
    <mergeCell ref="W17:X17"/>
    <mergeCell ref="Y17:Z17"/>
    <mergeCell ref="P18:Q18"/>
    <mergeCell ref="T18:U18"/>
    <mergeCell ref="W18:X18"/>
    <mergeCell ref="Y18:Z18"/>
    <mergeCell ref="P19:Q19"/>
    <mergeCell ref="T19:U19"/>
    <mergeCell ref="W19:X19"/>
    <mergeCell ref="Y19:Z19"/>
    <mergeCell ref="P20:Q20"/>
    <mergeCell ref="T20:U20"/>
    <mergeCell ref="W20:X20"/>
    <mergeCell ref="Y20:Z20"/>
    <mergeCell ref="P21:Q21"/>
    <mergeCell ref="T21:U21"/>
    <mergeCell ref="W21:X21"/>
    <mergeCell ref="Y21:Z21"/>
    <mergeCell ref="P22:Q22"/>
    <mergeCell ref="T22:U22"/>
    <mergeCell ref="W22:X22"/>
    <mergeCell ref="Y22:Z22"/>
    <mergeCell ref="P23:Q23"/>
    <mergeCell ref="T23:U23"/>
    <mergeCell ref="W23:X23"/>
    <mergeCell ref="Y23:Z23"/>
    <mergeCell ref="P24:Q24"/>
    <mergeCell ref="T24:U24"/>
    <mergeCell ref="W24:X24"/>
    <mergeCell ref="Y24:Z24"/>
    <mergeCell ref="P25:Q25"/>
    <mergeCell ref="T25:U25"/>
    <mergeCell ref="W25:X25"/>
    <mergeCell ref="Y25:Z25"/>
    <mergeCell ref="P26:Q26"/>
    <mergeCell ref="T26:U26"/>
    <mergeCell ref="W26:X26"/>
    <mergeCell ref="Y26:Z26"/>
    <mergeCell ref="P27:Q27"/>
    <mergeCell ref="T27:U27"/>
    <mergeCell ref="W27:X27"/>
    <mergeCell ref="Y27:Z27"/>
    <mergeCell ref="P28:Q28"/>
    <mergeCell ref="T28:U28"/>
    <mergeCell ref="W28:X28"/>
    <mergeCell ref="Y28:Z28"/>
    <mergeCell ref="P29:Q29"/>
    <mergeCell ref="T29:U29"/>
    <mergeCell ref="W29:X29"/>
    <mergeCell ref="Y29:Z29"/>
    <mergeCell ref="P30:Q30"/>
    <mergeCell ref="T30:U30"/>
    <mergeCell ref="W30:X30"/>
    <mergeCell ref="Y30:Z30"/>
    <mergeCell ref="P31:Q31"/>
    <mergeCell ref="T31:U31"/>
    <mergeCell ref="W31:X31"/>
    <mergeCell ref="Y31:Z31"/>
    <mergeCell ref="P32:Q32"/>
    <mergeCell ref="T32:U32"/>
    <mergeCell ref="W32:X32"/>
    <mergeCell ref="Y32:Z32"/>
    <mergeCell ref="P33:Q33"/>
    <mergeCell ref="T33:U33"/>
    <mergeCell ref="W33:X33"/>
    <mergeCell ref="Y33:Z33"/>
    <mergeCell ref="P34:Q34"/>
    <mergeCell ref="T34:U34"/>
    <mergeCell ref="W34:X34"/>
    <mergeCell ref="Y34:Z34"/>
    <mergeCell ref="P35:Q35"/>
    <mergeCell ref="T35:U35"/>
    <mergeCell ref="W35:X35"/>
    <mergeCell ref="Y35:Z35"/>
    <mergeCell ref="P36:Q36"/>
    <mergeCell ref="T36:U36"/>
    <mergeCell ref="W36:X36"/>
    <mergeCell ref="Y36:Z36"/>
    <mergeCell ref="P37:Q37"/>
    <mergeCell ref="T37:U37"/>
    <mergeCell ref="W37:X37"/>
    <mergeCell ref="Y37:Z37"/>
    <mergeCell ref="P38:Q38"/>
    <mergeCell ref="T38:U38"/>
    <mergeCell ref="W38:X38"/>
    <mergeCell ref="Y38:Z38"/>
    <mergeCell ref="P39:Q39"/>
    <mergeCell ref="T39:U39"/>
    <mergeCell ref="W39:X39"/>
    <mergeCell ref="Y39:Z39"/>
    <mergeCell ref="P40:Q40"/>
    <mergeCell ref="T40:U40"/>
    <mergeCell ref="W40:X40"/>
    <mergeCell ref="Y40:Z40"/>
    <mergeCell ref="W41:X41"/>
    <mergeCell ref="Y41:Z41"/>
    <mergeCell ref="B9:C10"/>
    <mergeCell ref="W8:AA8"/>
    <mergeCell ref="D10:H11"/>
    <mergeCell ref="Y9:Z9"/>
    <mergeCell ref="W9:X9"/>
    <mergeCell ref="V9:V10"/>
    <mergeCell ref="J9:U9"/>
    <mergeCell ref="I9:I10"/>
    <mergeCell ref="D9:H9"/>
    <mergeCell ref="AA11:AA12"/>
  </mergeCells>
  <conditionalFormatting sqref="B1">
    <cfRule type="cellIs" priority="1" dxfId="3" operator="equal" stopIfTrue="1">
      <formula>1</formula>
    </cfRule>
  </conditionalFormatting>
  <dataValidations count="7">
    <dataValidation type="list" allowBlank="1" showInputMessage="1" showErrorMessage="1" prompt="「男」または「女」" error="「男」または「女」と入力してください！" sqref="C11">
      <formula1>$R$30:$R$31</formula1>
    </dataValidation>
    <dataValidation allowBlank="1" showInputMessage="1" showErrorMessage="1" imeMode="fullKatakana" sqref="E12:H12 I16:I40"/>
    <dataValidation allowBlank="1" showInputMessage="1" showErrorMessage="1" prompt="半角数字の”1”で&#10;✔マークがつきます" imeMode="off" sqref="C12 J11:K12 P11:P12 T11:T12"/>
    <dataValidation allowBlank="1" showInputMessage="1" showErrorMessage="1" imeMode="off" sqref="V11:V12 S16:T40 O16:O40 V16:V40 M16:M40 K16:K40"/>
    <dataValidation type="list" allowBlank="1" showInputMessage="1" showErrorMessage="1" sqref="D16:D40 AA11 F16:F40 W11 Y11 W16:X40 AA16:AA40">
      <formula1>$AD$11:$AD$12</formula1>
    </dataValidation>
    <dataValidation errorStyle="warning" type="whole" operator="lessThan" allowBlank="1" showInputMessage="1" showErrorMessage="1" error="種目・生年月日を入力すると自動的に計算されます。&#10;入力をやめる場合は「キャンセル」を選択してください。" sqref="G16:G40 E16:E40">
      <formula1>0</formula1>
    </dataValidation>
    <dataValidation errorStyle="warning" type="whole" operator="lessThan" allowBlank="1" showInputMessage="1" showErrorMessage="1" error="生年月日が入力されれば年齢は自動的に計算されます！&#10;入力をやめる場合は「キャンセル」を選択してください。" sqref="P16:Q40">
      <formula1>0</formula1>
    </dataValidation>
  </dataValidations>
  <printOptions/>
  <pageMargins left="0.7874015748031497" right="0.1968503937007874" top="0.3937007874015748" bottom="0.1968503937007874" header="0.5118110236220472" footer="0.5118110236220472"/>
  <pageSetup cellComments="asDisplayed" fitToHeight="1"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tabColor rgb="FFFFC000"/>
  </sheetPr>
  <dimension ref="A1:O27"/>
  <sheetViews>
    <sheetView view="pageBreakPreview" zoomScale="85" zoomScaleSheetLayoutView="85" zoomScalePageLayoutView="0" workbookViewId="0" topLeftCell="A1">
      <selection activeCell="H1" sqref="H1:J1"/>
    </sheetView>
  </sheetViews>
  <sheetFormatPr defaultColWidth="9.00390625" defaultRowHeight="23.25" customHeight="1"/>
  <cols>
    <col min="1" max="1" width="5.50390625" style="149" customWidth="1"/>
    <col min="2" max="2" width="12.50390625" style="149" customWidth="1"/>
    <col min="3" max="5" width="9.00390625" style="149" customWidth="1"/>
    <col min="6" max="6" width="9.625" style="149" customWidth="1"/>
    <col min="7" max="16384" width="9.00390625" style="149" customWidth="1"/>
  </cols>
  <sheetData>
    <row r="1" spans="8:10" ht="23.25" customHeight="1" thickBot="1" thickTop="1">
      <c r="H1" s="382" t="s">
        <v>275</v>
      </c>
      <c r="I1" s="383"/>
      <c r="J1" s="384"/>
    </row>
    <row r="2" spans="1:5" ht="41.25" customHeight="1" thickBot="1" thickTop="1">
      <c r="A2" s="546" t="s">
        <v>251</v>
      </c>
      <c r="B2" s="546"/>
      <c r="C2" s="546"/>
      <c r="D2" s="546"/>
      <c r="E2" s="546"/>
    </row>
    <row r="3" spans="7:12" ht="23.25" customHeight="1" thickBot="1" thickTop="1">
      <c r="G3" s="535">
        <f>'男子申込書'!I5&amp;""</f>
      </c>
      <c r="H3" s="729"/>
      <c r="I3" s="143" t="s">
        <v>3</v>
      </c>
      <c r="K3" s="144"/>
      <c r="L3" s="144"/>
    </row>
    <row r="4" spans="7:15" ht="16.5" thickBot="1" thickTop="1">
      <c r="G4" s="549" t="s">
        <v>0</v>
      </c>
      <c r="H4" s="549"/>
      <c r="K4" s="147"/>
      <c r="L4" s="148"/>
      <c r="M4" s="150"/>
      <c r="N4" s="150"/>
      <c r="O4" s="150"/>
    </row>
    <row r="5" spans="6:10" ht="23.25" customHeight="1" thickBot="1" thickTop="1">
      <c r="F5" s="145" t="s">
        <v>12</v>
      </c>
      <c r="G5" s="535"/>
      <c r="H5" s="536"/>
      <c r="I5" s="536"/>
      <c r="J5" s="151" t="s">
        <v>192</v>
      </c>
    </row>
    <row r="6" spans="7:10" ht="23.25" customHeight="1" thickTop="1">
      <c r="G6" s="152"/>
      <c r="H6" s="153"/>
      <c r="I6" s="153"/>
      <c r="J6" s="154"/>
    </row>
    <row r="7" spans="7:10" ht="23.25" customHeight="1">
      <c r="G7" s="152"/>
      <c r="H7" s="153"/>
      <c r="I7" s="153"/>
      <c r="J7" s="154"/>
    </row>
    <row r="8" spans="1:10" ht="39" customHeight="1">
      <c r="A8" s="550" t="s">
        <v>189</v>
      </c>
      <c r="B8" s="550"/>
      <c r="C8" s="550"/>
      <c r="D8" s="550"/>
      <c r="E8" s="550"/>
      <c r="F8" s="550"/>
      <c r="G8" s="550"/>
      <c r="H8" s="550"/>
      <c r="I8" s="550"/>
      <c r="J8" s="550"/>
    </row>
    <row r="9" ht="23.25" customHeight="1">
      <c r="B9" s="148" t="s">
        <v>271</v>
      </c>
    </row>
    <row r="10" ht="23.25" customHeight="1">
      <c r="B10" s="148" t="s">
        <v>191</v>
      </c>
    </row>
    <row r="13" spans="2:9" ht="29.25" thickBot="1">
      <c r="B13" s="551" t="s">
        <v>190</v>
      </c>
      <c r="C13" s="553" t="s">
        <v>18</v>
      </c>
      <c r="D13" s="553"/>
      <c r="E13" s="553"/>
      <c r="F13" s="553"/>
      <c r="G13" s="553"/>
      <c r="H13" s="161" t="s">
        <v>9</v>
      </c>
      <c r="I13" s="155" t="s">
        <v>193</v>
      </c>
    </row>
    <row r="14" spans="2:9" ht="39.75" customHeight="1" thickBot="1" thickTop="1">
      <c r="B14" s="552"/>
      <c r="C14" s="721"/>
      <c r="D14" s="722"/>
      <c r="E14" s="722"/>
      <c r="F14" s="722"/>
      <c r="G14" s="723"/>
      <c r="H14" s="724"/>
      <c r="I14" s="559"/>
    </row>
    <row r="15" spans="2:9" ht="23.25" customHeight="1" thickBot="1" thickTop="1">
      <c r="B15" s="162" t="s">
        <v>13</v>
      </c>
      <c r="C15" s="726"/>
      <c r="D15" s="727"/>
      <c r="E15" s="727"/>
      <c r="F15" s="727"/>
      <c r="G15" s="728"/>
      <c r="H15" s="725"/>
      <c r="I15" s="560"/>
    </row>
    <row r="16" spans="2:9" ht="15" thickTop="1">
      <c r="B16" s="540" t="s">
        <v>27</v>
      </c>
      <c r="C16" s="540"/>
      <c r="D16" s="540"/>
      <c r="E16" s="540"/>
      <c r="F16" s="540"/>
      <c r="G16" s="540"/>
      <c r="H16" s="540"/>
      <c r="I16" s="540"/>
    </row>
    <row r="17" spans="2:9" ht="15" thickBot="1">
      <c r="B17" s="541" t="s">
        <v>6</v>
      </c>
      <c r="C17" s="542"/>
      <c r="D17" s="543"/>
      <c r="E17" s="541" t="s">
        <v>7</v>
      </c>
      <c r="F17" s="542"/>
      <c r="G17" s="542"/>
      <c r="H17" s="542"/>
      <c r="I17" s="543"/>
    </row>
    <row r="18" spans="2:9" ht="23.25" customHeight="1" thickTop="1">
      <c r="B18" s="214"/>
      <c r="C18" s="544" t="s">
        <v>194</v>
      </c>
      <c r="D18" s="545"/>
      <c r="E18" s="212"/>
      <c r="F18" s="207" t="s">
        <v>198</v>
      </c>
      <c r="G18" s="210"/>
      <c r="H18" s="157" t="s">
        <v>196</v>
      </c>
      <c r="I18" s="158"/>
    </row>
    <row r="19" spans="2:9" ht="23.25" customHeight="1" thickBot="1">
      <c r="B19" s="215"/>
      <c r="C19" s="532" t="s">
        <v>195</v>
      </c>
      <c r="D19" s="533"/>
      <c r="E19" s="213"/>
      <c r="F19" s="209" t="s">
        <v>199</v>
      </c>
      <c r="G19" s="211"/>
      <c r="H19" s="159" t="s">
        <v>197</v>
      </c>
      <c r="I19" s="160"/>
    </row>
    <row r="20" spans="2:11" ht="48" customHeight="1" thickTop="1">
      <c r="B20" s="156"/>
      <c r="C20" s="156"/>
      <c r="D20" s="156"/>
      <c r="E20" s="156"/>
      <c r="F20" s="156"/>
      <c r="G20" s="156"/>
      <c r="H20" s="156"/>
      <c r="I20" s="156"/>
      <c r="J20" s="146"/>
      <c r="K20" s="156"/>
    </row>
    <row r="21" spans="1:11" ht="26.25" customHeight="1">
      <c r="A21" s="534"/>
      <c r="B21" s="534"/>
      <c r="C21" s="534"/>
      <c r="D21" s="534"/>
      <c r="E21" s="534"/>
      <c r="F21" s="534"/>
      <c r="G21" s="534"/>
      <c r="H21" s="534"/>
      <c r="I21" s="534"/>
      <c r="J21" s="534"/>
      <c r="K21" s="156"/>
    </row>
    <row r="22" spans="1:10" ht="26.25" customHeight="1">
      <c r="A22" s="534"/>
      <c r="B22" s="534"/>
      <c r="C22" s="534"/>
      <c r="D22" s="534"/>
      <c r="E22" s="534"/>
      <c r="F22" s="534"/>
      <c r="G22" s="534"/>
      <c r="H22" s="534"/>
      <c r="I22" s="534"/>
      <c r="J22" s="534"/>
    </row>
    <row r="23" spans="1:10" ht="26.25" customHeight="1">
      <c r="A23" s="534"/>
      <c r="B23" s="534"/>
      <c r="C23" s="534"/>
      <c r="D23" s="534"/>
      <c r="E23" s="534"/>
      <c r="F23" s="534"/>
      <c r="G23" s="534"/>
      <c r="H23" s="534"/>
      <c r="I23" s="534"/>
      <c r="J23" s="534"/>
    </row>
    <row r="24" spans="1:10" ht="26.25" customHeight="1">
      <c r="A24" s="534"/>
      <c r="B24" s="534"/>
      <c r="C24" s="534"/>
      <c r="D24" s="534"/>
      <c r="E24" s="534"/>
      <c r="F24" s="534"/>
      <c r="G24" s="534"/>
      <c r="H24" s="534"/>
      <c r="I24" s="534"/>
      <c r="J24" s="534"/>
    </row>
    <row r="25" spans="1:10" ht="26.25" customHeight="1">
      <c r="A25" s="534"/>
      <c r="B25" s="534"/>
      <c r="C25" s="534"/>
      <c r="D25" s="534"/>
      <c r="E25" s="534"/>
      <c r="F25" s="534"/>
      <c r="G25" s="534"/>
      <c r="H25" s="534"/>
      <c r="I25" s="534"/>
      <c r="J25" s="534"/>
    </row>
    <row r="26" spans="1:10" ht="26.25" customHeight="1">
      <c r="A26" s="534"/>
      <c r="B26" s="534"/>
      <c r="C26" s="534"/>
      <c r="D26" s="534"/>
      <c r="E26" s="534"/>
      <c r="F26" s="534"/>
      <c r="G26" s="534"/>
      <c r="H26" s="534"/>
      <c r="I26" s="534"/>
      <c r="J26" s="534"/>
    </row>
    <row r="27" spans="1:10" ht="26.25" customHeight="1">
      <c r="A27" s="534"/>
      <c r="B27" s="534"/>
      <c r="C27" s="534"/>
      <c r="D27" s="534"/>
      <c r="E27" s="534"/>
      <c r="F27" s="534"/>
      <c r="G27" s="534"/>
      <c r="H27" s="534"/>
      <c r="I27" s="534"/>
      <c r="J27" s="534"/>
    </row>
  </sheetData>
  <sheetProtection sheet="1" selectLockedCells="1"/>
  <mergeCells count="19">
    <mergeCell ref="A2:E2"/>
    <mergeCell ref="G5:I5"/>
    <mergeCell ref="H1:J1"/>
    <mergeCell ref="G4:H4"/>
    <mergeCell ref="G3:H3"/>
    <mergeCell ref="A8:J8"/>
    <mergeCell ref="B13:B14"/>
    <mergeCell ref="C13:G13"/>
    <mergeCell ref="C14:G14"/>
    <mergeCell ref="H14:H15"/>
    <mergeCell ref="I14:I15"/>
    <mergeCell ref="C15:G15"/>
    <mergeCell ref="F21:J27"/>
    <mergeCell ref="B17:D17"/>
    <mergeCell ref="E17:I17"/>
    <mergeCell ref="C18:D18"/>
    <mergeCell ref="C19:D19"/>
    <mergeCell ref="B16:I16"/>
    <mergeCell ref="A21:E27"/>
  </mergeCells>
  <printOptions/>
  <pageMargins left="0.7874015748031497" right="0.1968503937007874" top="0.1968503937007874" bottom="0.1968503937007874" header="0.5118110236220472" footer="0.5118110236220472"/>
  <pageSetup horizontalDpi="600" verticalDpi="600" orientation="portrait" paperSize="9" scale="98"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W44"/>
  <sheetViews>
    <sheetView view="pageBreakPreview" zoomScale="85" zoomScaleSheetLayoutView="85" zoomScalePageLayoutView="0" workbookViewId="0" topLeftCell="A1">
      <selection activeCell="C11" sqref="C11"/>
    </sheetView>
  </sheetViews>
  <sheetFormatPr defaultColWidth="9.00390625" defaultRowHeight="13.5"/>
  <cols>
    <col min="1" max="1" width="4.375" style="4" customWidth="1"/>
    <col min="2" max="2" width="17.00390625" style="4" customWidth="1"/>
    <col min="3" max="3" width="15.375" style="4" customWidth="1"/>
    <col min="4" max="4" width="4.625" style="4" customWidth="1"/>
    <col min="5" max="5" width="2.50390625" style="4" customWidth="1"/>
    <col min="6" max="6" width="5.50390625" style="4" customWidth="1"/>
    <col min="7" max="7" width="34.25390625" style="4" customWidth="1"/>
    <col min="8" max="8" width="5.50390625" style="4" customWidth="1"/>
    <col min="9" max="9" width="2.50390625" style="4" customWidth="1"/>
    <col min="10" max="10" width="5.50390625" style="4" customWidth="1"/>
    <col min="11" max="11" width="2.50390625" style="4" customWidth="1"/>
    <col min="12" max="12" width="5.50390625" style="4" customWidth="1"/>
    <col min="13" max="13" width="11.125" style="4" customWidth="1"/>
    <col min="14" max="14" width="5.75390625" style="4" bestFit="1" customWidth="1"/>
    <col min="15" max="16" width="3.00390625" style="4" customWidth="1"/>
    <col min="17" max="17" width="1.4921875" style="4" customWidth="1"/>
    <col min="18" max="18" width="3.00390625" style="4" customWidth="1"/>
    <col min="19" max="19" width="1.4921875" style="4" customWidth="1"/>
    <col min="20" max="20" width="3.00390625" style="4" customWidth="1"/>
    <col min="21" max="21" width="10.50390625" style="4" customWidth="1"/>
    <col min="22" max="22" width="13.375" style="4" customWidth="1"/>
    <col min="23" max="16384" width="9.00390625" style="4" customWidth="1"/>
  </cols>
  <sheetData>
    <row r="1" spans="1:23" ht="21">
      <c r="A1" s="730"/>
      <c r="B1" s="730"/>
      <c r="C1" s="730"/>
      <c r="D1" s="730"/>
      <c r="E1" s="730"/>
      <c r="F1" s="730"/>
      <c r="G1" s="730"/>
      <c r="H1" s="730"/>
      <c r="I1" s="730"/>
      <c r="J1" s="730"/>
      <c r="K1" s="730"/>
      <c r="L1" s="730"/>
      <c r="M1" s="730"/>
      <c r="N1" s="730"/>
      <c r="O1" s="730"/>
      <c r="P1" s="730"/>
      <c r="Q1" s="730"/>
      <c r="R1" s="730"/>
      <c r="S1" s="730"/>
      <c r="T1" s="730"/>
      <c r="U1" s="730"/>
      <c r="V1" s="730"/>
      <c r="W1" s="59"/>
    </row>
    <row r="2" spans="1:23" ht="31.5" customHeight="1">
      <c r="A2" s="163"/>
      <c r="B2" s="163"/>
      <c r="C2" s="163"/>
      <c r="D2" s="163"/>
      <c r="E2" s="163"/>
      <c r="F2" s="163"/>
      <c r="G2" s="163"/>
      <c r="H2" s="163"/>
      <c r="I2" s="163"/>
      <c r="J2" s="163"/>
      <c r="K2" s="163"/>
      <c r="L2" s="163"/>
      <c r="M2" s="163"/>
      <c r="N2" s="163"/>
      <c r="O2" s="163"/>
      <c r="P2" s="163"/>
      <c r="Q2" s="163"/>
      <c r="R2" s="163"/>
      <c r="S2" s="163"/>
      <c r="T2" s="163"/>
      <c r="U2" s="172">
        <f>IF(NOT('参加登録用紙 (個人競技用)'!B25=""),"2/2","")</f>
      </c>
      <c r="V2" s="244"/>
      <c r="W2" s="59"/>
    </row>
    <row r="3" spans="1:23" s="64" customFormat="1" ht="19.5" customHeight="1">
      <c r="A3" s="731" t="s">
        <v>206</v>
      </c>
      <c r="B3" s="731"/>
      <c r="C3" s="173">
        <f>'男子申込書'!I5&amp;""</f>
      </c>
      <c r="D3" s="168" t="s">
        <v>207</v>
      </c>
      <c r="E3" s="61"/>
      <c r="F3" s="61"/>
      <c r="G3" s="166" t="s">
        <v>156</v>
      </c>
      <c r="H3" s="167" t="s">
        <v>157</v>
      </c>
      <c r="I3" s="61"/>
      <c r="J3" s="61"/>
      <c r="K3" s="61"/>
      <c r="L3" s="61"/>
      <c r="M3" s="62"/>
      <c r="N3" s="62"/>
      <c r="O3" s="62"/>
      <c r="P3" s="62"/>
      <c r="Q3" s="62"/>
      <c r="R3" s="62"/>
      <c r="S3" s="62"/>
      <c r="T3" s="62"/>
      <c r="U3" s="245">
        <f>'男子申込書'!D47&amp;""</f>
      </c>
      <c r="V3" s="60" t="s">
        <v>208</v>
      </c>
      <c r="W3" s="63"/>
    </row>
    <row r="4" spans="1:23" s="64" customFormat="1" ht="12" customHeight="1">
      <c r="A4" s="63"/>
      <c r="B4" s="63"/>
      <c r="C4" s="63"/>
      <c r="D4" s="63"/>
      <c r="E4" s="63"/>
      <c r="F4" s="63"/>
      <c r="G4" s="63"/>
      <c r="H4" s="63"/>
      <c r="I4" s="63"/>
      <c r="J4" s="63"/>
      <c r="K4" s="63"/>
      <c r="L4" s="63"/>
      <c r="M4" s="63"/>
      <c r="N4" s="63"/>
      <c r="O4" s="65"/>
      <c r="P4" s="65"/>
      <c r="Q4" s="65"/>
      <c r="R4" s="65"/>
      <c r="S4" s="65"/>
      <c r="T4" s="65"/>
      <c r="U4" s="63"/>
      <c r="V4" s="63"/>
      <c r="W4" s="63"/>
    </row>
    <row r="5" spans="1:23" s="14" customFormat="1" ht="39" customHeight="1">
      <c r="A5" s="732"/>
      <c r="B5" s="735" t="s">
        <v>158</v>
      </c>
      <c r="C5" s="735" t="s">
        <v>159</v>
      </c>
      <c r="D5" s="764" t="s">
        <v>160</v>
      </c>
      <c r="E5" s="765"/>
      <c r="F5" s="766"/>
      <c r="G5" s="773" t="s">
        <v>161</v>
      </c>
      <c r="H5" s="775" t="s">
        <v>162</v>
      </c>
      <c r="I5" s="776"/>
      <c r="J5" s="776"/>
      <c r="K5" s="776"/>
      <c r="L5" s="777"/>
      <c r="M5" s="66" t="s">
        <v>163</v>
      </c>
      <c r="N5" s="66" t="s">
        <v>4</v>
      </c>
      <c r="O5" s="746" t="s">
        <v>164</v>
      </c>
      <c r="P5" s="747"/>
      <c r="Q5" s="747"/>
      <c r="R5" s="747"/>
      <c r="S5" s="747"/>
      <c r="T5" s="748"/>
      <c r="U5" s="781" t="s">
        <v>233</v>
      </c>
      <c r="V5" s="246" t="s">
        <v>234</v>
      </c>
      <c r="W5" s="67"/>
    </row>
    <row r="6" spans="1:23" s="14" customFormat="1" ht="14.25">
      <c r="A6" s="733"/>
      <c r="B6" s="736"/>
      <c r="C6" s="736"/>
      <c r="D6" s="767"/>
      <c r="E6" s="768"/>
      <c r="F6" s="769"/>
      <c r="G6" s="774"/>
      <c r="H6" s="778" t="s">
        <v>165</v>
      </c>
      <c r="I6" s="779"/>
      <c r="J6" s="779"/>
      <c r="K6" s="779"/>
      <c r="L6" s="780"/>
      <c r="M6" s="68" t="s">
        <v>209</v>
      </c>
      <c r="N6" s="164" t="s">
        <v>212</v>
      </c>
      <c r="O6" s="749"/>
      <c r="P6" s="750"/>
      <c r="Q6" s="750"/>
      <c r="R6" s="750"/>
      <c r="S6" s="750"/>
      <c r="T6" s="751"/>
      <c r="U6" s="782"/>
      <c r="V6" s="69"/>
      <c r="W6" s="67"/>
    </row>
    <row r="7" spans="1:23" s="14" customFormat="1" ht="16.5" customHeight="1">
      <c r="A7" s="733"/>
      <c r="B7" s="736"/>
      <c r="C7" s="736"/>
      <c r="D7" s="767"/>
      <c r="E7" s="768"/>
      <c r="F7" s="769"/>
      <c r="G7" s="738" t="s">
        <v>166</v>
      </c>
      <c r="H7" s="740" t="s">
        <v>167</v>
      </c>
      <c r="I7" s="741"/>
      <c r="J7" s="741"/>
      <c r="K7" s="741"/>
      <c r="L7" s="742"/>
      <c r="M7" s="68" t="s">
        <v>210</v>
      </c>
      <c r="N7" s="164" t="s">
        <v>213</v>
      </c>
      <c r="O7" s="749"/>
      <c r="P7" s="750"/>
      <c r="Q7" s="750"/>
      <c r="R7" s="750"/>
      <c r="S7" s="750"/>
      <c r="T7" s="751"/>
      <c r="U7" s="169" t="s">
        <v>244</v>
      </c>
      <c r="V7" s="169" t="s">
        <v>242</v>
      </c>
      <c r="W7" s="67"/>
    </row>
    <row r="8" spans="1:23" s="5" customFormat="1" ht="18" customHeight="1">
      <c r="A8" s="734"/>
      <c r="B8" s="737"/>
      <c r="C8" s="737"/>
      <c r="D8" s="770"/>
      <c r="E8" s="771"/>
      <c r="F8" s="772"/>
      <c r="G8" s="739"/>
      <c r="H8" s="743" t="s">
        <v>168</v>
      </c>
      <c r="I8" s="744"/>
      <c r="J8" s="744"/>
      <c r="K8" s="744"/>
      <c r="L8" s="745"/>
      <c r="M8" s="68" t="s">
        <v>211</v>
      </c>
      <c r="N8" s="164"/>
      <c r="O8" s="752"/>
      <c r="P8" s="753"/>
      <c r="Q8" s="753"/>
      <c r="R8" s="753"/>
      <c r="S8" s="753"/>
      <c r="T8" s="754"/>
      <c r="U8" s="170" t="s">
        <v>245</v>
      </c>
      <c r="V8" s="170" t="s">
        <v>243</v>
      </c>
      <c r="W8" s="70"/>
    </row>
    <row r="9" spans="1:23" s="7" customFormat="1" ht="34.5" customHeight="1">
      <c r="A9" s="71" t="s">
        <v>169</v>
      </c>
      <c r="B9" s="198" t="s">
        <v>170</v>
      </c>
      <c r="C9" s="198" t="s">
        <v>171</v>
      </c>
      <c r="D9" s="175">
        <v>150</v>
      </c>
      <c r="E9" s="176" t="s">
        <v>173</v>
      </c>
      <c r="F9" s="177">
        <v>8050</v>
      </c>
      <c r="G9" s="178" t="s">
        <v>172</v>
      </c>
      <c r="H9" s="179" t="s">
        <v>204</v>
      </c>
      <c r="I9" s="176" t="s">
        <v>173</v>
      </c>
      <c r="J9" s="176">
        <v>1111</v>
      </c>
      <c r="K9" s="176" t="s">
        <v>173</v>
      </c>
      <c r="L9" s="180">
        <v>2222</v>
      </c>
      <c r="M9" s="174">
        <v>3</v>
      </c>
      <c r="N9" s="198">
        <v>1</v>
      </c>
      <c r="O9" s="175">
        <v>19</v>
      </c>
      <c r="P9" s="181">
        <v>54</v>
      </c>
      <c r="Q9" s="176" t="s">
        <v>30</v>
      </c>
      <c r="R9" s="176">
        <v>7</v>
      </c>
      <c r="S9" s="176" t="s">
        <v>30</v>
      </c>
      <c r="T9" s="180">
        <v>4</v>
      </c>
      <c r="U9" s="247">
        <v>2</v>
      </c>
      <c r="V9" s="174">
        <v>9999999</v>
      </c>
      <c r="W9" s="72"/>
    </row>
    <row r="10" spans="1:23" s="7" customFormat="1" ht="34.5" customHeight="1">
      <c r="A10" s="73">
        <v>1</v>
      </c>
      <c r="B10" s="234">
        <f>IF(ISERROR(VLOOKUP($A10,'作業'!$A:$V,6,FALSE)),"",VLOOKUP($A10,'作業'!$A:$V,6,FALSE))</f>
      </c>
      <c r="C10" s="233">
        <f>IF(ISERROR(VLOOKUP($A10,'作業'!$A:$V,7,FALSE)),"",VLOOKUP($A10,'作業'!$A:$V,7,FALSE))</f>
      </c>
      <c r="D10" s="171"/>
      <c r="E10" s="222" t="s">
        <v>173</v>
      </c>
      <c r="F10" s="228"/>
      <c r="G10" s="229"/>
      <c r="H10" s="171"/>
      <c r="I10" s="222" t="s">
        <v>173</v>
      </c>
      <c r="J10" s="223"/>
      <c r="K10" s="222" t="s">
        <v>173</v>
      </c>
      <c r="L10" s="224"/>
      <c r="M10" s="227"/>
      <c r="N10" s="227">
        <f>_xlfn.IFERROR(IF(VLOOKUP($A10,'作業'!$A:$V,16,FALSE)="男",1,2),"")</f>
      </c>
      <c r="O10" s="165">
        <v>19</v>
      </c>
      <c r="P10" s="235">
        <f>IF(ISERROR(VLOOKUP($A10,'作業'!$A:$V,9,FALSE)),"",VLOOKUP($A10,'作業'!$A:$V,9,FALSE))</f>
      </c>
      <c r="Q10" s="236" t="s">
        <v>205</v>
      </c>
      <c r="R10" s="237">
        <f>IF(ISERROR(VLOOKUP($A10,'作業'!$A:$V,11,FALSE)),"",VLOOKUP($A10,'作業'!$A:$V,11,FALSE))</f>
      </c>
      <c r="S10" s="236" t="s">
        <v>205</v>
      </c>
      <c r="T10" s="238">
        <f>IF(ISERROR(VLOOKUP($A10,'作業'!$A:$V,13,FALSE)),"",VLOOKUP($A10,'作業'!$A:$V,13,FALSE))</f>
      </c>
      <c r="U10" s="243"/>
      <c r="V10" s="239">
        <f>IF(ISERROR(VLOOKUP($A10,'作業'!$A:$V,21,FALSE)),"",VLOOKUP($A10,'作業'!$A:$V,21,FALSE))</f>
      </c>
      <c r="W10" s="72"/>
    </row>
    <row r="11" spans="1:23" s="7" customFormat="1" ht="34.5" customHeight="1">
      <c r="A11" s="73">
        <v>2</v>
      </c>
      <c r="B11" s="234">
        <f>IF(ISERROR(VLOOKUP($A11,'作業'!$A:$V,6,FALSE)),"",VLOOKUP($A11,'作業'!$A:$V,6,FALSE))</f>
      </c>
      <c r="C11" s="233">
        <f>IF(ISERROR(VLOOKUP($A11,'作業'!$A:$V,7,FALSE)),"",VLOOKUP($A11,'作業'!$A:$V,7,FALSE))</f>
      </c>
      <c r="D11" s="171"/>
      <c r="E11" s="222" t="s">
        <v>173</v>
      </c>
      <c r="F11" s="228"/>
      <c r="G11" s="229"/>
      <c r="H11" s="171"/>
      <c r="I11" s="222" t="s">
        <v>173</v>
      </c>
      <c r="J11" s="223"/>
      <c r="K11" s="222" t="s">
        <v>173</v>
      </c>
      <c r="L11" s="224"/>
      <c r="M11" s="227"/>
      <c r="N11" s="227">
        <f>_xlfn.IFERROR(IF(VLOOKUP($A11,'作業'!$A:$V,16,FALSE)="男",1,2),"")</f>
      </c>
      <c r="O11" s="165">
        <v>19</v>
      </c>
      <c r="P11" s="235">
        <f>IF(ISERROR(VLOOKUP($A11,'作業'!$A:$V,9,FALSE)),"",VLOOKUP($A11,'作業'!$A:$V,9,FALSE))</f>
      </c>
      <c r="Q11" s="236" t="s">
        <v>30</v>
      </c>
      <c r="R11" s="237">
        <f>IF(ISERROR(VLOOKUP($A11,'作業'!$A:$V,11,FALSE)),"",VLOOKUP($A11,'作業'!$A:$V,11,FALSE))</f>
      </c>
      <c r="S11" s="236" t="s">
        <v>30</v>
      </c>
      <c r="T11" s="238">
        <f>IF(ISERROR(VLOOKUP($A11,'作業'!$A:$V,13,FALSE)),"",VLOOKUP($A11,'作業'!$A:$V,13,FALSE))</f>
      </c>
      <c r="U11" s="243"/>
      <c r="V11" s="239">
        <f>IF(ISERROR(VLOOKUP($A11,'作業'!$A:$V,21,FALSE)),"",VLOOKUP($A11,'作業'!$A:$V,21,FALSE))</f>
      </c>
      <c r="W11" s="72"/>
    </row>
    <row r="12" spans="1:23" s="7" customFormat="1" ht="34.5" customHeight="1">
      <c r="A12" s="73">
        <v>3</v>
      </c>
      <c r="B12" s="234">
        <f>IF(ISERROR(VLOOKUP($A12,'作業'!$A:$V,6,FALSE)),"",VLOOKUP($A12,'作業'!$A:$V,6,FALSE))</f>
      </c>
      <c r="C12" s="233">
        <f>IF(ISERROR(VLOOKUP($A12,'作業'!$A:$V,7,FALSE)),"",VLOOKUP($A12,'作業'!$A:$V,7,FALSE))</f>
      </c>
      <c r="D12" s="171"/>
      <c r="E12" s="222" t="s">
        <v>173</v>
      </c>
      <c r="F12" s="228"/>
      <c r="G12" s="229"/>
      <c r="H12" s="171"/>
      <c r="I12" s="222" t="s">
        <v>173</v>
      </c>
      <c r="J12" s="223"/>
      <c r="K12" s="222" t="s">
        <v>173</v>
      </c>
      <c r="L12" s="224"/>
      <c r="M12" s="227"/>
      <c r="N12" s="227">
        <f>_xlfn.IFERROR(IF(VLOOKUP($A12,'作業'!$A:$V,16,FALSE)="男",1,2),"")</f>
      </c>
      <c r="O12" s="165">
        <v>19</v>
      </c>
      <c r="P12" s="235">
        <f>IF(ISERROR(VLOOKUP($A12,'作業'!$A:$V,9,FALSE)),"",VLOOKUP($A12,'作業'!$A:$V,9,FALSE))</f>
      </c>
      <c r="Q12" s="236" t="s">
        <v>30</v>
      </c>
      <c r="R12" s="237">
        <f>IF(ISERROR(VLOOKUP($A12,'作業'!$A:$V,11,FALSE)),"",VLOOKUP($A12,'作業'!$A:$V,11,FALSE))</f>
      </c>
      <c r="S12" s="236" t="s">
        <v>30</v>
      </c>
      <c r="T12" s="238">
        <f>IF(ISERROR(VLOOKUP($A12,'作業'!$A:$V,13,FALSE)),"",VLOOKUP($A12,'作業'!$A:$V,13,FALSE))</f>
      </c>
      <c r="U12" s="243"/>
      <c r="V12" s="239">
        <f>IF(ISERROR(VLOOKUP($A12,'作業'!$A:$V,21,FALSE)),"",VLOOKUP($A12,'作業'!$A:$V,21,FALSE))</f>
      </c>
      <c r="W12" s="72"/>
    </row>
    <row r="13" spans="1:23" s="7" customFormat="1" ht="34.5" customHeight="1">
      <c r="A13" s="73">
        <v>4</v>
      </c>
      <c r="B13" s="234">
        <f>IF(ISERROR(VLOOKUP($A13,'作業'!$A:$V,6,FALSE)),"",VLOOKUP($A13,'作業'!$A:$V,6,FALSE))</f>
      </c>
      <c r="C13" s="233">
        <f>IF(ISERROR(VLOOKUP($A13,'作業'!$A:$V,7,FALSE)),"",VLOOKUP($A13,'作業'!$A:$V,7,FALSE))</f>
      </c>
      <c r="D13" s="171"/>
      <c r="E13" s="222" t="s">
        <v>173</v>
      </c>
      <c r="F13" s="228"/>
      <c r="G13" s="229"/>
      <c r="H13" s="171"/>
      <c r="I13" s="222" t="s">
        <v>173</v>
      </c>
      <c r="J13" s="223"/>
      <c r="K13" s="222" t="s">
        <v>173</v>
      </c>
      <c r="L13" s="224"/>
      <c r="M13" s="227"/>
      <c r="N13" s="227">
        <f>_xlfn.IFERROR(IF(VLOOKUP($A13,'作業'!$A:$V,16,FALSE)="男",1,2),"")</f>
      </c>
      <c r="O13" s="165">
        <v>19</v>
      </c>
      <c r="P13" s="235">
        <f>IF(ISERROR(VLOOKUP($A13,'作業'!$A:$V,9,FALSE)),"",VLOOKUP($A13,'作業'!$A:$V,9,FALSE))</f>
      </c>
      <c r="Q13" s="236" t="s">
        <v>30</v>
      </c>
      <c r="R13" s="237">
        <f>IF(ISERROR(VLOOKUP($A13,'作業'!$A:$V,11,FALSE)),"",VLOOKUP($A13,'作業'!$A:$V,11,FALSE))</f>
      </c>
      <c r="S13" s="236" t="s">
        <v>30</v>
      </c>
      <c r="T13" s="238">
        <f>IF(ISERROR(VLOOKUP($A13,'作業'!$A:$V,13,FALSE)),"",VLOOKUP($A13,'作業'!$A:$V,13,FALSE))</f>
      </c>
      <c r="U13" s="243"/>
      <c r="V13" s="239">
        <f>IF(ISERROR(VLOOKUP($A13,'作業'!$A:$V,21,FALSE)),"",VLOOKUP($A13,'作業'!$A:$V,21,FALSE))</f>
      </c>
      <c r="W13" s="72"/>
    </row>
    <row r="14" spans="1:23" s="7" customFormat="1" ht="34.5" customHeight="1">
      <c r="A14" s="73">
        <v>5</v>
      </c>
      <c r="B14" s="234">
        <f>IF(ISERROR(VLOOKUP($A14,'作業'!$A:$V,6,FALSE)),"",VLOOKUP($A14,'作業'!$A:$V,6,FALSE))</f>
      </c>
      <c r="C14" s="233">
        <f>IF(ISERROR(VLOOKUP($A14,'作業'!$A:$V,7,FALSE)),"",VLOOKUP($A14,'作業'!$A:$V,7,FALSE))</f>
      </c>
      <c r="D14" s="171"/>
      <c r="E14" s="222" t="s">
        <v>173</v>
      </c>
      <c r="F14" s="228"/>
      <c r="G14" s="229"/>
      <c r="H14" s="171"/>
      <c r="I14" s="222" t="s">
        <v>173</v>
      </c>
      <c r="J14" s="223"/>
      <c r="K14" s="222" t="s">
        <v>173</v>
      </c>
      <c r="L14" s="224"/>
      <c r="M14" s="227"/>
      <c r="N14" s="227">
        <f>_xlfn.IFERROR(IF(VLOOKUP($A14,'作業'!$A:$V,16,FALSE)="男",1,2),"")</f>
      </c>
      <c r="O14" s="165">
        <v>19</v>
      </c>
      <c r="P14" s="235">
        <f>IF(ISERROR(VLOOKUP($A14,'作業'!$A:$V,9,FALSE)),"",VLOOKUP($A14,'作業'!$A:$V,9,FALSE))</f>
      </c>
      <c r="Q14" s="236" t="s">
        <v>30</v>
      </c>
      <c r="R14" s="237">
        <f>IF(ISERROR(VLOOKUP($A14,'作業'!$A:$V,11,FALSE)),"",VLOOKUP($A14,'作業'!$A:$V,11,FALSE))</f>
      </c>
      <c r="S14" s="236" t="s">
        <v>30</v>
      </c>
      <c r="T14" s="238">
        <f>IF(ISERROR(VLOOKUP($A14,'作業'!$A:$V,13,FALSE)),"",VLOOKUP($A14,'作業'!$A:$V,13,FALSE))</f>
      </c>
      <c r="U14" s="243"/>
      <c r="V14" s="239">
        <f>IF(ISERROR(VLOOKUP($A14,'作業'!$A:$V,21,FALSE)),"",VLOOKUP($A14,'作業'!$A:$V,21,FALSE))</f>
      </c>
      <c r="W14" s="72"/>
    </row>
    <row r="15" spans="1:23" s="7" customFormat="1" ht="34.5" customHeight="1">
      <c r="A15" s="73">
        <v>6</v>
      </c>
      <c r="B15" s="234">
        <f>IF(ISERROR(VLOOKUP($A15,'作業'!$A:$V,6,FALSE)),"",VLOOKUP($A15,'作業'!$A:$V,6,FALSE))</f>
      </c>
      <c r="C15" s="233">
        <f>IF(ISERROR(VLOOKUP($A15,'作業'!$A:$V,7,FALSE)),"",VLOOKUP($A15,'作業'!$A:$V,7,FALSE))</f>
      </c>
      <c r="D15" s="171"/>
      <c r="E15" s="222" t="s">
        <v>173</v>
      </c>
      <c r="F15" s="228"/>
      <c r="G15" s="229"/>
      <c r="H15" s="171"/>
      <c r="I15" s="222" t="s">
        <v>173</v>
      </c>
      <c r="J15" s="223"/>
      <c r="K15" s="222" t="s">
        <v>173</v>
      </c>
      <c r="L15" s="224"/>
      <c r="M15" s="227"/>
      <c r="N15" s="227">
        <f>_xlfn.IFERROR(IF(VLOOKUP($A15,'作業'!$A:$V,16,FALSE)="男",1,2),"")</f>
      </c>
      <c r="O15" s="165">
        <v>19</v>
      </c>
      <c r="P15" s="235">
        <f>IF(ISERROR(VLOOKUP($A15,'作業'!$A:$V,9,FALSE)),"",VLOOKUP($A15,'作業'!$A:$V,9,FALSE))</f>
      </c>
      <c r="Q15" s="236" t="s">
        <v>30</v>
      </c>
      <c r="R15" s="237">
        <f>IF(ISERROR(VLOOKUP($A15,'作業'!$A:$V,11,FALSE)),"",VLOOKUP($A15,'作業'!$A:$V,11,FALSE))</f>
      </c>
      <c r="S15" s="236" t="s">
        <v>30</v>
      </c>
      <c r="T15" s="238">
        <f>IF(ISERROR(VLOOKUP($A15,'作業'!$A:$V,13,FALSE)),"",VLOOKUP($A15,'作業'!$A:$V,13,FALSE))</f>
      </c>
      <c r="U15" s="243"/>
      <c r="V15" s="239">
        <f>IF(ISERROR(VLOOKUP($A15,'作業'!$A:$V,21,FALSE)),"",VLOOKUP($A15,'作業'!$A:$V,21,FALSE))</f>
      </c>
      <c r="W15" s="72"/>
    </row>
    <row r="16" spans="1:23" s="7" customFormat="1" ht="34.5" customHeight="1">
      <c r="A16" s="73">
        <v>7</v>
      </c>
      <c r="B16" s="234">
        <f>IF(ISERROR(VLOOKUP($A16,'作業'!$A:$V,6,FALSE)),"",VLOOKUP($A16,'作業'!$A:$V,6,FALSE))</f>
      </c>
      <c r="C16" s="233">
        <f>IF(ISERROR(VLOOKUP($A16,'作業'!$A:$V,7,FALSE)),"",VLOOKUP($A16,'作業'!$A:$V,7,FALSE))</f>
      </c>
      <c r="D16" s="171"/>
      <c r="E16" s="222" t="s">
        <v>173</v>
      </c>
      <c r="F16" s="228"/>
      <c r="G16" s="229"/>
      <c r="H16" s="171"/>
      <c r="I16" s="222" t="s">
        <v>173</v>
      </c>
      <c r="J16" s="223"/>
      <c r="K16" s="222" t="s">
        <v>173</v>
      </c>
      <c r="L16" s="224"/>
      <c r="M16" s="227"/>
      <c r="N16" s="227">
        <f>_xlfn.IFERROR(IF(VLOOKUP($A16,'作業'!$A:$V,16,FALSE)="男",1,2),"")</f>
      </c>
      <c r="O16" s="165">
        <v>19</v>
      </c>
      <c r="P16" s="235">
        <f>IF(ISERROR(VLOOKUP($A16,'作業'!$A:$V,9,FALSE)),"",VLOOKUP($A16,'作業'!$A:$V,9,FALSE))</f>
      </c>
      <c r="Q16" s="236" t="s">
        <v>30</v>
      </c>
      <c r="R16" s="237">
        <f>IF(ISERROR(VLOOKUP($A16,'作業'!$A:$V,11,FALSE)),"",VLOOKUP($A16,'作業'!$A:$V,11,FALSE))</f>
      </c>
      <c r="S16" s="236" t="s">
        <v>30</v>
      </c>
      <c r="T16" s="238">
        <f>IF(ISERROR(VLOOKUP($A16,'作業'!$A:$V,13,FALSE)),"",VLOOKUP($A16,'作業'!$A:$V,13,FALSE))</f>
      </c>
      <c r="U16" s="243"/>
      <c r="V16" s="239">
        <f>IF(ISERROR(VLOOKUP($A16,'作業'!$A:$V,21,FALSE)),"",VLOOKUP($A16,'作業'!$A:$V,21,FALSE))</f>
      </c>
      <c r="W16" s="72"/>
    </row>
    <row r="17" spans="1:23" s="7" customFormat="1" ht="34.5" customHeight="1">
      <c r="A17" s="73">
        <v>8</v>
      </c>
      <c r="B17" s="234">
        <f>IF(ISERROR(VLOOKUP($A17,'作業'!$A:$V,6,FALSE)),"",VLOOKUP($A17,'作業'!$A:$V,6,FALSE))</f>
      </c>
      <c r="C17" s="233">
        <f>IF(ISERROR(VLOOKUP($A17,'作業'!$A:$V,7,FALSE)),"",VLOOKUP($A17,'作業'!$A:$V,7,FALSE))</f>
      </c>
      <c r="D17" s="171"/>
      <c r="E17" s="222" t="s">
        <v>173</v>
      </c>
      <c r="F17" s="228"/>
      <c r="G17" s="229"/>
      <c r="H17" s="171"/>
      <c r="I17" s="222" t="s">
        <v>173</v>
      </c>
      <c r="J17" s="223"/>
      <c r="K17" s="222" t="s">
        <v>173</v>
      </c>
      <c r="L17" s="224"/>
      <c r="M17" s="227"/>
      <c r="N17" s="227">
        <f>_xlfn.IFERROR(IF(VLOOKUP($A17,'作業'!$A:$V,16,FALSE)="男",1,2),"")</f>
      </c>
      <c r="O17" s="165">
        <v>19</v>
      </c>
      <c r="P17" s="235">
        <f>IF(ISERROR(VLOOKUP($A17,'作業'!$A:$V,9,FALSE)),"",VLOOKUP($A17,'作業'!$A:$V,9,FALSE))</f>
      </c>
      <c r="Q17" s="236" t="s">
        <v>30</v>
      </c>
      <c r="R17" s="237">
        <f>IF(ISERROR(VLOOKUP($A17,'作業'!$A:$V,11,FALSE)),"",VLOOKUP($A17,'作業'!$A:$V,11,FALSE))</f>
      </c>
      <c r="S17" s="236" t="s">
        <v>30</v>
      </c>
      <c r="T17" s="238">
        <f>IF(ISERROR(VLOOKUP($A17,'作業'!$A:$V,13,FALSE)),"",VLOOKUP($A17,'作業'!$A:$V,13,FALSE))</f>
      </c>
      <c r="U17" s="243"/>
      <c r="V17" s="239">
        <f>IF(ISERROR(VLOOKUP($A17,'作業'!$A:$V,21,FALSE)),"",VLOOKUP($A17,'作業'!$A:$V,21,FALSE))</f>
      </c>
      <c r="W17" s="72"/>
    </row>
    <row r="18" spans="1:23" s="7" customFormat="1" ht="34.5" customHeight="1">
      <c r="A18" s="73">
        <v>9</v>
      </c>
      <c r="B18" s="234">
        <f>IF(ISERROR(VLOOKUP($A18,'作業'!$A:$V,6,FALSE)),"",VLOOKUP($A18,'作業'!$A:$V,6,FALSE))</f>
      </c>
      <c r="C18" s="233">
        <f>IF(ISERROR(VLOOKUP($A18,'作業'!$A:$V,7,FALSE)),"",VLOOKUP($A18,'作業'!$A:$V,7,FALSE))</f>
      </c>
      <c r="D18" s="171"/>
      <c r="E18" s="222" t="s">
        <v>173</v>
      </c>
      <c r="F18" s="228"/>
      <c r="G18" s="229"/>
      <c r="H18" s="171"/>
      <c r="I18" s="222" t="s">
        <v>173</v>
      </c>
      <c r="J18" s="223"/>
      <c r="K18" s="222" t="s">
        <v>173</v>
      </c>
      <c r="L18" s="224"/>
      <c r="M18" s="227"/>
      <c r="N18" s="227">
        <f>_xlfn.IFERROR(IF(VLOOKUP($A18,'作業'!$A:$V,16,FALSE)="男",1,2),"")</f>
      </c>
      <c r="O18" s="165">
        <v>19</v>
      </c>
      <c r="P18" s="235">
        <f>IF(ISERROR(VLOOKUP($A18,'作業'!$A:$V,9,FALSE)),"",VLOOKUP($A18,'作業'!$A:$V,9,FALSE))</f>
      </c>
      <c r="Q18" s="236" t="s">
        <v>30</v>
      </c>
      <c r="R18" s="237">
        <f>IF(ISERROR(VLOOKUP($A18,'作業'!$A:$V,11,FALSE)),"",VLOOKUP($A18,'作業'!$A:$V,11,FALSE))</f>
      </c>
      <c r="S18" s="236" t="s">
        <v>30</v>
      </c>
      <c r="T18" s="238">
        <f>IF(ISERROR(VLOOKUP($A18,'作業'!$A:$V,13,FALSE)),"",VLOOKUP($A18,'作業'!$A:$V,13,FALSE))</f>
      </c>
      <c r="U18" s="243"/>
      <c r="V18" s="239">
        <f>IF(ISERROR(VLOOKUP($A18,'作業'!$A:$V,21,FALSE)),"",VLOOKUP($A18,'作業'!$A:$V,21,FALSE))</f>
      </c>
      <c r="W18" s="72"/>
    </row>
    <row r="19" spans="1:23" s="7" customFormat="1" ht="34.5" customHeight="1">
      <c r="A19" s="73">
        <v>10</v>
      </c>
      <c r="B19" s="234">
        <f>IF(ISERROR(VLOOKUP($A19,'作業'!$A:$V,6,FALSE)),"",VLOOKUP($A19,'作業'!$A:$V,6,FALSE))</f>
      </c>
      <c r="C19" s="233">
        <f>IF(ISERROR(VLOOKUP($A19,'作業'!$A:$V,7,FALSE)),"",VLOOKUP($A19,'作業'!$A:$V,7,FALSE))</f>
      </c>
      <c r="D19" s="171"/>
      <c r="E19" s="222" t="s">
        <v>173</v>
      </c>
      <c r="F19" s="228"/>
      <c r="G19" s="229"/>
      <c r="H19" s="171"/>
      <c r="I19" s="222" t="s">
        <v>173</v>
      </c>
      <c r="J19" s="223"/>
      <c r="K19" s="222" t="s">
        <v>173</v>
      </c>
      <c r="L19" s="224"/>
      <c r="M19" s="227"/>
      <c r="N19" s="227">
        <f>_xlfn.IFERROR(IF(VLOOKUP($A19,'作業'!$A:$V,16,FALSE)="男",1,2),"")</f>
      </c>
      <c r="O19" s="165">
        <v>19</v>
      </c>
      <c r="P19" s="235">
        <f>IF(ISERROR(VLOOKUP($A19,'作業'!$A:$V,9,FALSE)),"",VLOOKUP($A19,'作業'!$A:$V,9,FALSE))</f>
      </c>
      <c r="Q19" s="236" t="s">
        <v>30</v>
      </c>
      <c r="R19" s="237">
        <f>IF(ISERROR(VLOOKUP($A19,'作業'!$A:$V,11,FALSE)),"",VLOOKUP($A19,'作業'!$A:$V,11,FALSE))</f>
      </c>
      <c r="S19" s="236" t="s">
        <v>30</v>
      </c>
      <c r="T19" s="238">
        <f>IF(ISERROR(VLOOKUP($A19,'作業'!$A:$V,13,FALSE)),"",VLOOKUP($A19,'作業'!$A:$V,13,FALSE))</f>
      </c>
      <c r="U19" s="243"/>
      <c r="V19" s="239">
        <f>IF(ISERROR(VLOOKUP($A19,'作業'!$A:$V,21,FALSE)),"",VLOOKUP($A19,'作業'!$A:$V,21,FALSE))</f>
      </c>
      <c r="W19" s="72"/>
    </row>
    <row r="20" spans="1:23" s="7" customFormat="1" ht="34.5" customHeight="1">
      <c r="A20" s="73">
        <v>11</v>
      </c>
      <c r="B20" s="234">
        <f>IF(ISERROR(VLOOKUP($A20,'作業'!$A:$V,6,FALSE)),"",VLOOKUP($A20,'作業'!$A:$V,6,FALSE))</f>
      </c>
      <c r="C20" s="233">
        <f>IF(ISERROR(VLOOKUP($A20,'作業'!$A:$V,7,FALSE)),"",VLOOKUP($A20,'作業'!$A:$V,7,FALSE))</f>
      </c>
      <c r="D20" s="171"/>
      <c r="E20" s="222" t="s">
        <v>173</v>
      </c>
      <c r="F20" s="228"/>
      <c r="G20" s="229"/>
      <c r="H20" s="171"/>
      <c r="I20" s="222" t="s">
        <v>173</v>
      </c>
      <c r="J20" s="223"/>
      <c r="K20" s="222" t="s">
        <v>173</v>
      </c>
      <c r="L20" s="224"/>
      <c r="M20" s="227"/>
      <c r="N20" s="227">
        <f>_xlfn.IFERROR(IF(VLOOKUP($A20,'作業'!$A:$V,16,FALSE)="男",1,2),"")</f>
      </c>
      <c r="O20" s="165">
        <v>19</v>
      </c>
      <c r="P20" s="235">
        <f>IF(ISERROR(VLOOKUP($A20,'作業'!$A:$V,9,FALSE)),"",VLOOKUP($A20,'作業'!$A:$V,9,FALSE))</f>
      </c>
      <c r="Q20" s="236" t="s">
        <v>30</v>
      </c>
      <c r="R20" s="237">
        <f>IF(ISERROR(VLOOKUP($A20,'作業'!$A:$V,11,FALSE)),"",VLOOKUP($A20,'作業'!$A:$V,11,FALSE))</f>
      </c>
      <c r="S20" s="236" t="s">
        <v>30</v>
      </c>
      <c r="T20" s="238">
        <f>IF(ISERROR(VLOOKUP($A20,'作業'!$A:$V,13,FALSE)),"",VLOOKUP($A20,'作業'!$A:$V,13,FALSE))</f>
      </c>
      <c r="U20" s="243"/>
      <c r="V20" s="239">
        <f>IF(ISERROR(VLOOKUP($A20,'作業'!$A:$V,21,FALSE)),"",VLOOKUP($A20,'作業'!$A:$V,21,FALSE))</f>
      </c>
      <c r="W20" s="72"/>
    </row>
    <row r="21" spans="1:23" s="7" customFormat="1" ht="34.5" customHeight="1">
      <c r="A21" s="73">
        <v>12</v>
      </c>
      <c r="B21" s="234">
        <f>IF(ISERROR(VLOOKUP($A21,'作業'!$A:$V,6,FALSE)),"",VLOOKUP($A21,'作業'!$A:$V,6,FALSE))</f>
      </c>
      <c r="C21" s="233">
        <f>IF(ISERROR(VLOOKUP($A21,'作業'!$A:$V,7,FALSE)),"",VLOOKUP($A21,'作業'!$A:$V,7,FALSE))</f>
      </c>
      <c r="D21" s="171"/>
      <c r="E21" s="222" t="s">
        <v>173</v>
      </c>
      <c r="F21" s="228"/>
      <c r="G21" s="229"/>
      <c r="H21" s="171"/>
      <c r="I21" s="222" t="s">
        <v>173</v>
      </c>
      <c r="J21" s="223"/>
      <c r="K21" s="222" t="s">
        <v>173</v>
      </c>
      <c r="L21" s="224"/>
      <c r="M21" s="227"/>
      <c r="N21" s="227">
        <f>_xlfn.IFERROR(IF(VLOOKUP($A21,'作業'!$A:$V,16,FALSE)="男",1,2),"")</f>
      </c>
      <c r="O21" s="165">
        <v>19</v>
      </c>
      <c r="P21" s="235">
        <f>IF(ISERROR(VLOOKUP($A21,'作業'!$A:$V,9,FALSE)),"",VLOOKUP($A21,'作業'!$A:$V,9,FALSE))</f>
      </c>
      <c r="Q21" s="236" t="s">
        <v>30</v>
      </c>
      <c r="R21" s="237">
        <f>IF(ISERROR(VLOOKUP($A21,'作業'!$A:$V,11,FALSE)),"",VLOOKUP($A21,'作業'!$A:$V,11,FALSE))</f>
      </c>
      <c r="S21" s="236" t="s">
        <v>30</v>
      </c>
      <c r="T21" s="238">
        <f>IF(ISERROR(VLOOKUP($A21,'作業'!$A:$V,13,FALSE)),"",VLOOKUP($A21,'作業'!$A:$V,13,FALSE))</f>
      </c>
      <c r="U21" s="243"/>
      <c r="V21" s="239">
        <f>IF(ISERROR(VLOOKUP($A21,'作業'!$A:$V,21,FALSE)),"",VLOOKUP($A21,'作業'!$A:$V,21,FALSE))</f>
      </c>
      <c r="W21" s="72"/>
    </row>
    <row r="22" spans="1:23" s="7" customFormat="1" ht="34.5" customHeight="1">
      <c r="A22" s="73">
        <v>13</v>
      </c>
      <c r="B22" s="234">
        <f>IF(ISERROR(VLOOKUP($A22,'作業'!$A:$V,6,FALSE)),"",VLOOKUP($A22,'作業'!$A:$V,6,FALSE))</f>
      </c>
      <c r="C22" s="233">
        <f>IF(ISERROR(VLOOKUP($A22,'作業'!$A:$V,7,FALSE)),"",VLOOKUP($A22,'作業'!$A:$V,7,FALSE))</f>
      </c>
      <c r="D22" s="171"/>
      <c r="E22" s="222" t="s">
        <v>173</v>
      </c>
      <c r="F22" s="228"/>
      <c r="G22" s="229"/>
      <c r="H22" s="171"/>
      <c r="I22" s="222" t="s">
        <v>173</v>
      </c>
      <c r="J22" s="223"/>
      <c r="K22" s="222" t="s">
        <v>173</v>
      </c>
      <c r="L22" s="224"/>
      <c r="M22" s="227"/>
      <c r="N22" s="227">
        <f>_xlfn.IFERROR(IF(VLOOKUP($A22,'作業'!$A:$V,16,FALSE)="男",1,2),"")</f>
      </c>
      <c r="O22" s="165">
        <v>19</v>
      </c>
      <c r="P22" s="235">
        <f>IF(ISERROR(VLOOKUP($A22,'作業'!$A:$V,9,FALSE)),"",VLOOKUP($A22,'作業'!$A:$V,9,FALSE))</f>
      </c>
      <c r="Q22" s="236" t="s">
        <v>30</v>
      </c>
      <c r="R22" s="237">
        <f>IF(ISERROR(VLOOKUP($A22,'作業'!$A:$V,11,FALSE)),"",VLOOKUP($A22,'作業'!$A:$V,11,FALSE))</f>
      </c>
      <c r="S22" s="236" t="s">
        <v>30</v>
      </c>
      <c r="T22" s="238">
        <f>IF(ISERROR(VLOOKUP($A22,'作業'!$A:$V,13,FALSE)),"",VLOOKUP($A22,'作業'!$A:$V,13,FALSE))</f>
      </c>
      <c r="U22" s="243"/>
      <c r="V22" s="239">
        <f>IF(ISERROR(VLOOKUP($A22,'作業'!$A:$V,21,FALSE)),"",VLOOKUP($A22,'作業'!$A:$V,21,FALSE))</f>
      </c>
      <c r="W22" s="72"/>
    </row>
    <row r="23" spans="1:23" s="7" customFormat="1" ht="34.5" customHeight="1">
      <c r="A23" s="73">
        <v>14</v>
      </c>
      <c r="B23" s="234">
        <f>IF(ISERROR(VLOOKUP($A23,'作業'!$A:$V,6,FALSE)),"",VLOOKUP($A23,'作業'!$A:$V,6,FALSE))</f>
      </c>
      <c r="C23" s="233">
        <f>IF(ISERROR(VLOOKUP($A23,'作業'!$A:$V,7,FALSE)),"",VLOOKUP($A23,'作業'!$A:$V,7,FALSE))</f>
      </c>
      <c r="D23" s="171"/>
      <c r="E23" s="222" t="s">
        <v>173</v>
      </c>
      <c r="F23" s="228"/>
      <c r="G23" s="229"/>
      <c r="H23" s="171"/>
      <c r="I23" s="222" t="s">
        <v>173</v>
      </c>
      <c r="J23" s="223"/>
      <c r="K23" s="222" t="s">
        <v>173</v>
      </c>
      <c r="L23" s="224"/>
      <c r="M23" s="227"/>
      <c r="N23" s="227">
        <f>_xlfn.IFERROR(IF(VLOOKUP($A23,'作業'!$A:$V,16,FALSE)="男",1,2),"")</f>
      </c>
      <c r="O23" s="165">
        <v>19</v>
      </c>
      <c r="P23" s="235">
        <f>IF(ISERROR(VLOOKUP($A23,'作業'!$A:$V,9,FALSE)),"",VLOOKUP($A23,'作業'!$A:$V,9,FALSE))</f>
      </c>
      <c r="Q23" s="236" t="s">
        <v>30</v>
      </c>
      <c r="R23" s="237">
        <f>IF(ISERROR(VLOOKUP($A23,'作業'!$A:$V,11,FALSE)),"",VLOOKUP($A23,'作業'!$A:$V,11,FALSE))</f>
      </c>
      <c r="S23" s="236" t="s">
        <v>30</v>
      </c>
      <c r="T23" s="238">
        <f>IF(ISERROR(VLOOKUP($A23,'作業'!$A:$V,13,FALSE)),"",VLOOKUP($A23,'作業'!$A:$V,13,FALSE))</f>
      </c>
      <c r="U23" s="243"/>
      <c r="V23" s="239">
        <f>IF(ISERROR(VLOOKUP($A23,'作業'!$A:$V,21,FALSE)),"",VLOOKUP($A23,'作業'!$A:$V,21,FALSE))</f>
      </c>
      <c r="W23" s="72"/>
    </row>
    <row r="24" spans="1:23" s="7" customFormat="1" ht="34.5" customHeight="1">
      <c r="A24" s="73">
        <v>15</v>
      </c>
      <c r="B24" s="234">
        <f>IF(ISERROR(VLOOKUP($A24,'作業'!$A:$V,6,FALSE)),"",VLOOKUP($A24,'作業'!$A:$V,6,FALSE))</f>
      </c>
      <c r="C24" s="233">
        <f>IF(ISERROR(VLOOKUP($A24,'作業'!$A:$V,7,FALSE)),"",VLOOKUP($A24,'作業'!$A:$V,7,FALSE))</f>
      </c>
      <c r="D24" s="230"/>
      <c r="E24" s="225" t="s">
        <v>173</v>
      </c>
      <c r="F24" s="231"/>
      <c r="G24" s="229"/>
      <c r="H24" s="171"/>
      <c r="I24" s="225" t="s">
        <v>173</v>
      </c>
      <c r="J24" s="226"/>
      <c r="K24" s="225" t="s">
        <v>173</v>
      </c>
      <c r="L24" s="224"/>
      <c r="M24" s="227"/>
      <c r="N24" s="227">
        <f>_xlfn.IFERROR(IF(VLOOKUP($A24,'作業'!$A:$V,16,FALSE)="男",1,2),"")</f>
      </c>
      <c r="O24" s="232">
        <v>19</v>
      </c>
      <c r="P24" s="235">
        <f>IF(ISERROR(VLOOKUP($A24,'作業'!$A:$V,9,FALSE)),"",VLOOKUP($A24,'作業'!$A:$V,9,FALSE))</f>
      </c>
      <c r="Q24" s="236" t="s">
        <v>30</v>
      </c>
      <c r="R24" s="237">
        <f>IF(ISERROR(VLOOKUP($A24,'作業'!$A:$V,11,FALSE)),"",VLOOKUP($A24,'作業'!$A:$V,11,FALSE))</f>
      </c>
      <c r="S24" s="236" t="s">
        <v>30</v>
      </c>
      <c r="T24" s="238">
        <f>IF(ISERROR(VLOOKUP($A24,'作業'!$A:$V,13,FALSE)),"",VLOOKUP($A24,'作業'!$A:$V,13,FALSE))</f>
      </c>
      <c r="U24" s="243"/>
      <c r="V24" s="239">
        <f>IF(ISERROR(VLOOKUP($A24,'作業'!$A:$V,21,FALSE)),"",VLOOKUP($A24,'作業'!$A:$V,21,FALSE))</f>
      </c>
      <c r="W24" s="72"/>
    </row>
    <row r="25" spans="1:23" s="7" customFormat="1" ht="34.5" customHeight="1">
      <c r="A25" s="73">
        <v>16</v>
      </c>
      <c r="B25" s="234">
        <f>IF(ISERROR(VLOOKUP($A25,'作業'!$A:$V,6,FALSE)),"",VLOOKUP($A25,'作業'!$A:$V,6,FALSE))</f>
      </c>
      <c r="C25" s="233">
        <f>IF(ISERROR(VLOOKUP($A25,'作業'!$A:$V,7,FALSE)),"",VLOOKUP($A25,'作業'!$A:$V,7,FALSE))</f>
      </c>
      <c r="D25" s="171"/>
      <c r="E25" s="222" t="s">
        <v>173</v>
      </c>
      <c r="F25" s="228"/>
      <c r="G25" s="229"/>
      <c r="H25" s="171"/>
      <c r="I25" s="222" t="s">
        <v>173</v>
      </c>
      <c r="J25" s="223"/>
      <c r="K25" s="222" t="s">
        <v>173</v>
      </c>
      <c r="L25" s="224"/>
      <c r="M25" s="227"/>
      <c r="N25" s="227">
        <f>_xlfn.IFERROR(IF(VLOOKUP($A25,'作業'!$A:$V,16,FALSE)="男",1,2),"")</f>
      </c>
      <c r="O25" s="165">
        <v>19</v>
      </c>
      <c r="P25" s="235">
        <f>IF(ISERROR(VLOOKUP($A25,'作業'!$A:$V,9,FALSE)),"",VLOOKUP($A25,'作業'!$A:$V,9,FALSE))</f>
      </c>
      <c r="Q25" s="236" t="s">
        <v>30</v>
      </c>
      <c r="R25" s="237">
        <f>IF(ISERROR(VLOOKUP($A25,'作業'!$A:$V,11,FALSE)),"",VLOOKUP($A25,'作業'!$A:$V,11,FALSE))</f>
      </c>
      <c r="S25" s="236" t="s">
        <v>30</v>
      </c>
      <c r="T25" s="238">
        <f>IF(ISERROR(VLOOKUP($A25,'作業'!$A:$V,13,FALSE)),"",VLOOKUP($A25,'作業'!$A:$V,13,FALSE))</f>
      </c>
      <c r="U25" s="243"/>
      <c r="V25" s="239">
        <f>IF(ISERROR(VLOOKUP($A25,'作業'!$A:$V,21,FALSE)),"",VLOOKUP($A25,'作業'!$A:$V,21,FALSE))</f>
      </c>
      <c r="W25" s="72"/>
    </row>
    <row r="26" spans="1:23" s="7" customFormat="1" ht="34.5" customHeight="1">
      <c r="A26" s="73">
        <v>17</v>
      </c>
      <c r="B26" s="234">
        <f>IF(ISERROR(VLOOKUP($A26,'作業'!$A:$V,6,FALSE)),"",VLOOKUP($A26,'作業'!$A:$V,6,FALSE))</f>
      </c>
      <c r="C26" s="233">
        <f>IF(ISERROR(VLOOKUP($A26,'作業'!$A:$V,7,FALSE)),"",VLOOKUP($A26,'作業'!$A:$V,7,FALSE))</f>
      </c>
      <c r="D26" s="171"/>
      <c r="E26" s="222" t="s">
        <v>173</v>
      </c>
      <c r="F26" s="228"/>
      <c r="G26" s="229"/>
      <c r="H26" s="171"/>
      <c r="I26" s="222" t="s">
        <v>173</v>
      </c>
      <c r="J26" s="223"/>
      <c r="K26" s="222" t="s">
        <v>173</v>
      </c>
      <c r="L26" s="224"/>
      <c r="M26" s="227"/>
      <c r="N26" s="227">
        <f>_xlfn.IFERROR(IF(VLOOKUP($A26,'作業'!$A:$V,16,FALSE)="男",1,2),"")</f>
      </c>
      <c r="O26" s="165">
        <v>19</v>
      </c>
      <c r="P26" s="235">
        <f>IF(ISERROR(VLOOKUP($A26,'作業'!$A:$V,9,FALSE)),"",VLOOKUP($A26,'作業'!$A:$V,9,FALSE))</f>
      </c>
      <c r="Q26" s="236" t="s">
        <v>30</v>
      </c>
      <c r="R26" s="237">
        <f>IF(ISERROR(VLOOKUP($A26,'作業'!$A:$V,11,FALSE)),"",VLOOKUP($A26,'作業'!$A:$V,11,FALSE))</f>
      </c>
      <c r="S26" s="236" t="s">
        <v>30</v>
      </c>
      <c r="T26" s="238">
        <f>IF(ISERROR(VLOOKUP($A26,'作業'!$A:$V,13,FALSE)),"",VLOOKUP($A26,'作業'!$A:$V,13,FALSE))</f>
      </c>
      <c r="U26" s="243"/>
      <c r="V26" s="239">
        <f>IF(ISERROR(VLOOKUP($A26,'作業'!$A:$V,21,FALSE)),"",VLOOKUP($A26,'作業'!$A:$V,21,FALSE))</f>
      </c>
      <c r="W26" s="72"/>
    </row>
    <row r="27" spans="1:23" s="7" customFormat="1" ht="34.5" customHeight="1">
      <c r="A27" s="73">
        <v>18</v>
      </c>
      <c r="B27" s="234">
        <f>IF(ISERROR(VLOOKUP($A27,'作業'!$A:$V,6,FALSE)),"",VLOOKUP($A27,'作業'!$A:$V,6,FALSE))</f>
      </c>
      <c r="C27" s="233">
        <f>IF(ISERROR(VLOOKUP($A27,'作業'!$A:$V,7,FALSE)),"",VLOOKUP($A27,'作業'!$A:$V,7,FALSE))</f>
      </c>
      <c r="D27" s="171"/>
      <c r="E27" s="222" t="s">
        <v>173</v>
      </c>
      <c r="F27" s="228"/>
      <c r="G27" s="229"/>
      <c r="H27" s="171"/>
      <c r="I27" s="222" t="s">
        <v>173</v>
      </c>
      <c r="J27" s="223"/>
      <c r="K27" s="222" t="s">
        <v>173</v>
      </c>
      <c r="L27" s="224"/>
      <c r="M27" s="227"/>
      <c r="N27" s="227">
        <f>_xlfn.IFERROR(IF(VLOOKUP($A27,'作業'!$A:$V,16,FALSE)="男",1,2),"")</f>
      </c>
      <c r="O27" s="165">
        <v>19</v>
      </c>
      <c r="P27" s="235">
        <f>IF(ISERROR(VLOOKUP($A27,'作業'!$A:$V,9,FALSE)),"",VLOOKUP($A27,'作業'!$A:$V,9,FALSE))</f>
      </c>
      <c r="Q27" s="236" t="s">
        <v>30</v>
      </c>
      <c r="R27" s="237">
        <f>IF(ISERROR(VLOOKUP($A27,'作業'!$A:$V,11,FALSE)),"",VLOOKUP($A27,'作業'!$A:$V,11,FALSE))</f>
      </c>
      <c r="S27" s="236" t="s">
        <v>30</v>
      </c>
      <c r="T27" s="238">
        <f>IF(ISERROR(VLOOKUP($A27,'作業'!$A:$V,13,FALSE)),"",VLOOKUP($A27,'作業'!$A:$V,13,FALSE))</f>
      </c>
      <c r="U27" s="243"/>
      <c r="V27" s="239">
        <f>IF(ISERROR(VLOOKUP($A27,'作業'!$A:$V,21,FALSE)),"",VLOOKUP($A27,'作業'!$A:$V,21,FALSE))</f>
      </c>
      <c r="W27" s="72"/>
    </row>
    <row r="28" spans="1:23" s="7" customFormat="1" ht="34.5" customHeight="1">
      <c r="A28" s="73">
        <v>19</v>
      </c>
      <c r="B28" s="234">
        <f>IF(ISERROR(VLOOKUP($A28,'作業'!$A:$V,6,FALSE)),"",VLOOKUP($A28,'作業'!$A:$V,6,FALSE))</f>
      </c>
      <c r="C28" s="233">
        <f>IF(ISERROR(VLOOKUP($A28,'作業'!$A:$V,7,FALSE)),"",VLOOKUP($A28,'作業'!$A:$V,7,FALSE))</f>
      </c>
      <c r="D28" s="171"/>
      <c r="E28" s="222" t="s">
        <v>173</v>
      </c>
      <c r="F28" s="228"/>
      <c r="G28" s="229"/>
      <c r="H28" s="171"/>
      <c r="I28" s="222" t="s">
        <v>173</v>
      </c>
      <c r="J28" s="223"/>
      <c r="K28" s="222" t="s">
        <v>173</v>
      </c>
      <c r="L28" s="224"/>
      <c r="M28" s="227"/>
      <c r="N28" s="227">
        <f>_xlfn.IFERROR(IF(VLOOKUP($A28,'作業'!$A:$V,16,FALSE)="男",1,2),"")</f>
      </c>
      <c r="O28" s="165">
        <v>19</v>
      </c>
      <c r="P28" s="235">
        <f>IF(ISERROR(VLOOKUP($A28,'作業'!$A:$V,9,FALSE)),"",VLOOKUP($A28,'作業'!$A:$V,9,FALSE))</f>
      </c>
      <c r="Q28" s="236" t="s">
        <v>30</v>
      </c>
      <c r="R28" s="237">
        <f>IF(ISERROR(VLOOKUP($A28,'作業'!$A:$V,11,FALSE)),"",VLOOKUP($A28,'作業'!$A:$V,11,FALSE))</f>
      </c>
      <c r="S28" s="236" t="s">
        <v>30</v>
      </c>
      <c r="T28" s="238">
        <f>IF(ISERROR(VLOOKUP($A28,'作業'!$A:$V,13,FALSE)),"",VLOOKUP($A28,'作業'!$A:$V,13,FALSE))</f>
      </c>
      <c r="U28" s="243"/>
      <c r="V28" s="239">
        <f>IF(ISERROR(VLOOKUP($A28,'作業'!$A:$V,21,FALSE)),"",VLOOKUP($A28,'作業'!$A:$V,21,FALSE))</f>
      </c>
      <c r="W28" s="72"/>
    </row>
    <row r="29" spans="1:23" s="7" customFormat="1" ht="34.5" customHeight="1">
      <c r="A29" s="73">
        <v>20</v>
      </c>
      <c r="B29" s="234">
        <f>IF(ISERROR(VLOOKUP($A29,'作業'!$A:$V,6,FALSE)),"",VLOOKUP($A29,'作業'!$A:$V,6,FALSE))</f>
      </c>
      <c r="C29" s="233">
        <f>IF(ISERROR(VLOOKUP($A29,'作業'!$A:$V,7,FALSE)),"",VLOOKUP($A29,'作業'!$A:$V,7,FALSE))</f>
      </c>
      <c r="D29" s="171"/>
      <c r="E29" s="222" t="s">
        <v>173</v>
      </c>
      <c r="F29" s="228"/>
      <c r="G29" s="229"/>
      <c r="H29" s="171"/>
      <c r="I29" s="222" t="s">
        <v>173</v>
      </c>
      <c r="J29" s="223"/>
      <c r="K29" s="222" t="s">
        <v>173</v>
      </c>
      <c r="L29" s="224"/>
      <c r="M29" s="227"/>
      <c r="N29" s="227">
        <f>_xlfn.IFERROR(IF(VLOOKUP($A29,'作業'!$A:$V,16,FALSE)="男",1,2),"")</f>
      </c>
      <c r="O29" s="165">
        <v>19</v>
      </c>
      <c r="P29" s="235">
        <f>IF(ISERROR(VLOOKUP($A29,'作業'!$A:$V,9,FALSE)),"",VLOOKUP($A29,'作業'!$A:$V,9,FALSE))</f>
      </c>
      <c r="Q29" s="236" t="s">
        <v>30</v>
      </c>
      <c r="R29" s="237">
        <f>IF(ISERROR(VLOOKUP($A29,'作業'!$A:$V,11,FALSE)),"",VLOOKUP($A29,'作業'!$A:$V,11,FALSE))</f>
      </c>
      <c r="S29" s="236" t="s">
        <v>30</v>
      </c>
      <c r="T29" s="238">
        <f>IF(ISERROR(VLOOKUP($A29,'作業'!$A:$V,13,FALSE)),"",VLOOKUP($A29,'作業'!$A:$V,13,FALSE))</f>
      </c>
      <c r="U29" s="243"/>
      <c r="V29" s="239">
        <f>IF(ISERROR(VLOOKUP($A29,'作業'!$A:$V,21,FALSE)),"",VLOOKUP($A29,'作業'!$A:$V,21,FALSE))</f>
      </c>
      <c r="W29" s="72"/>
    </row>
    <row r="30" spans="1:23" s="7" customFormat="1" ht="34.5" customHeight="1">
      <c r="A30" s="73">
        <v>21</v>
      </c>
      <c r="B30" s="234">
        <f>IF(ISERROR(VLOOKUP($A30,'作業'!$A:$V,6,FALSE)),"",VLOOKUP($A30,'作業'!$A:$V,6,FALSE))</f>
      </c>
      <c r="C30" s="233">
        <f>IF(ISERROR(VLOOKUP($A30,'作業'!$A:$V,7,FALSE)),"",VLOOKUP($A30,'作業'!$A:$V,7,FALSE))</f>
      </c>
      <c r="D30" s="171"/>
      <c r="E30" s="222" t="s">
        <v>173</v>
      </c>
      <c r="F30" s="228"/>
      <c r="G30" s="229"/>
      <c r="H30" s="171"/>
      <c r="I30" s="222" t="s">
        <v>173</v>
      </c>
      <c r="J30" s="223"/>
      <c r="K30" s="222" t="s">
        <v>173</v>
      </c>
      <c r="L30" s="224"/>
      <c r="M30" s="227"/>
      <c r="N30" s="227">
        <f>_xlfn.IFERROR(IF(VLOOKUP($A30,'作業'!$A:$V,16,FALSE)="男",1,2),"")</f>
      </c>
      <c r="O30" s="165">
        <v>19</v>
      </c>
      <c r="P30" s="235">
        <f>IF(ISERROR(VLOOKUP($A30,'作業'!$A:$V,9,FALSE)),"",VLOOKUP($A30,'作業'!$A:$V,9,FALSE))</f>
      </c>
      <c r="Q30" s="236" t="s">
        <v>30</v>
      </c>
      <c r="R30" s="237">
        <f>IF(ISERROR(VLOOKUP($A30,'作業'!$A:$V,11,FALSE)),"",VLOOKUP($A30,'作業'!$A:$V,11,FALSE))</f>
      </c>
      <c r="S30" s="236" t="s">
        <v>30</v>
      </c>
      <c r="T30" s="238">
        <f>IF(ISERROR(VLOOKUP($A30,'作業'!$A:$V,13,FALSE)),"",VLOOKUP($A30,'作業'!$A:$V,13,FALSE))</f>
      </c>
      <c r="U30" s="243"/>
      <c r="V30" s="239">
        <f>IF(ISERROR(VLOOKUP($A30,'作業'!$A:$V,21,FALSE)),"",VLOOKUP($A30,'作業'!$A:$V,21,FALSE))</f>
      </c>
      <c r="W30" s="72"/>
    </row>
    <row r="31" spans="1:23" s="7" customFormat="1" ht="34.5" customHeight="1">
      <c r="A31" s="73">
        <v>22</v>
      </c>
      <c r="B31" s="234">
        <f>IF(ISERROR(VLOOKUP($A31,'作業'!$A:$V,6,FALSE)),"",VLOOKUP($A31,'作業'!$A:$V,6,FALSE))</f>
      </c>
      <c r="C31" s="233">
        <f>IF(ISERROR(VLOOKUP($A31,'作業'!$A:$V,7,FALSE)),"",VLOOKUP($A31,'作業'!$A:$V,7,FALSE))</f>
      </c>
      <c r="D31" s="171"/>
      <c r="E31" s="222" t="s">
        <v>173</v>
      </c>
      <c r="F31" s="228"/>
      <c r="G31" s="229"/>
      <c r="H31" s="171"/>
      <c r="I31" s="222" t="s">
        <v>173</v>
      </c>
      <c r="J31" s="223"/>
      <c r="K31" s="222" t="s">
        <v>173</v>
      </c>
      <c r="L31" s="224"/>
      <c r="M31" s="227"/>
      <c r="N31" s="227">
        <f>_xlfn.IFERROR(IF(VLOOKUP($A31,'作業'!$A:$V,16,FALSE)="男",1,2),"")</f>
      </c>
      <c r="O31" s="165">
        <v>19</v>
      </c>
      <c r="P31" s="235">
        <f>IF(ISERROR(VLOOKUP($A31,'作業'!$A:$V,9,FALSE)),"",VLOOKUP($A31,'作業'!$A:$V,9,FALSE))</f>
      </c>
      <c r="Q31" s="236" t="s">
        <v>30</v>
      </c>
      <c r="R31" s="237">
        <f>IF(ISERROR(VLOOKUP($A31,'作業'!$A:$V,11,FALSE)),"",VLOOKUP($A31,'作業'!$A:$V,11,FALSE))</f>
      </c>
      <c r="S31" s="236" t="s">
        <v>30</v>
      </c>
      <c r="T31" s="238">
        <f>IF(ISERROR(VLOOKUP($A31,'作業'!$A:$V,13,FALSE)),"",VLOOKUP($A31,'作業'!$A:$V,13,FALSE))</f>
      </c>
      <c r="U31" s="243"/>
      <c r="V31" s="239">
        <f>IF(ISERROR(VLOOKUP($A31,'作業'!$A:$V,21,FALSE)),"",VLOOKUP($A31,'作業'!$A:$V,21,FALSE))</f>
      </c>
      <c r="W31" s="72"/>
    </row>
    <row r="32" spans="1:23" s="7" customFormat="1" ht="34.5" customHeight="1">
      <c r="A32" s="73">
        <v>23</v>
      </c>
      <c r="B32" s="234">
        <f>IF(ISERROR(VLOOKUP($A32,'作業'!$A:$V,6,FALSE)),"",VLOOKUP($A32,'作業'!$A:$V,6,FALSE))</f>
      </c>
      <c r="C32" s="233">
        <f>IF(ISERROR(VLOOKUP($A32,'作業'!$A:$V,7,FALSE)),"",VLOOKUP($A32,'作業'!$A:$V,7,FALSE))</f>
      </c>
      <c r="D32" s="171"/>
      <c r="E32" s="222" t="s">
        <v>173</v>
      </c>
      <c r="F32" s="228"/>
      <c r="G32" s="229"/>
      <c r="H32" s="171"/>
      <c r="I32" s="222" t="s">
        <v>173</v>
      </c>
      <c r="J32" s="223"/>
      <c r="K32" s="222" t="s">
        <v>173</v>
      </c>
      <c r="L32" s="224"/>
      <c r="M32" s="227"/>
      <c r="N32" s="227">
        <f>_xlfn.IFERROR(IF(VLOOKUP($A32,'作業'!$A:$V,16,FALSE)="男",1,2),"")</f>
      </c>
      <c r="O32" s="165">
        <v>19</v>
      </c>
      <c r="P32" s="235">
        <f>IF(ISERROR(VLOOKUP($A32,'作業'!$A:$V,9,FALSE)),"",VLOOKUP($A32,'作業'!$A:$V,9,FALSE))</f>
      </c>
      <c r="Q32" s="236" t="s">
        <v>30</v>
      </c>
      <c r="R32" s="237">
        <f>IF(ISERROR(VLOOKUP($A32,'作業'!$A:$V,11,FALSE)),"",VLOOKUP($A32,'作業'!$A:$V,11,FALSE))</f>
      </c>
      <c r="S32" s="236" t="s">
        <v>30</v>
      </c>
      <c r="T32" s="238">
        <f>IF(ISERROR(VLOOKUP($A32,'作業'!$A:$V,13,FALSE)),"",VLOOKUP($A32,'作業'!$A:$V,13,FALSE))</f>
      </c>
      <c r="U32" s="243"/>
      <c r="V32" s="239">
        <f>IF(ISERROR(VLOOKUP($A32,'作業'!$A:$V,21,FALSE)),"",VLOOKUP($A32,'作業'!$A:$V,21,FALSE))</f>
      </c>
      <c r="W32" s="72"/>
    </row>
    <row r="33" spans="1:23" s="7" customFormat="1" ht="34.5" customHeight="1">
      <c r="A33" s="73">
        <v>24</v>
      </c>
      <c r="B33" s="234">
        <f>IF(ISERROR(VLOOKUP($A33,'作業'!$A:$V,6,FALSE)),"",VLOOKUP($A33,'作業'!$A:$V,6,FALSE))</f>
      </c>
      <c r="C33" s="233">
        <f>IF(ISERROR(VLOOKUP($A33,'作業'!$A:$V,7,FALSE)),"",VLOOKUP($A33,'作業'!$A:$V,7,FALSE))</f>
      </c>
      <c r="D33" s="171"/>
      <c r="E33" s="222" t="s">
        <v>173</v>
      </c>
      <c r="F33" s="228"/>
      <c r="G33" s="229"/>
      <c r="H33" s="171"/>
      <c r="I33" s="222" t="s">
        <v>173</v>
      </c>
      <c r="J33" s="223"/>
      <c r="K33" s="222" t="s">
        <v>173</v>
      </c>
      <c r="L33" s="224"/>
      <c r="M33" s="227"/>
      <c r="N33" s="227">
        <f>_xlfn.IFERROR(IF(VLOOKUP($A33,'作業'!$A:$V,16,FALSE)="男",1,2),"")</f>
      </c>
      <c r="O33" s="165">
        <v>19</v>
      </c>
      <c r="P33" s="235">
        <f>IF(ISERROR(VLOOKUP($A33,'作業'!$A:$V,9,FALSE)),"",VLOOKUP($A33,'作業'!$A:$V,9,FALSE))</f>
      </c>
      <c r="Q33" s="236" t="s">
        <v>30</v>
      </c>
      <c r="R33" s="237">
        <f>IF(ISERROR(VLOOKUP($A33,'作業'!$A:$V,11,FALSE)),"",VLOOKUP($A33,'作業'!$A:$V,11,FALSE))</f>
      </c>
      <c r="S33" s="236" t="s">
        <v>30</v>
      </c>
      <c r="T33" s="238">
        <f>IF(ISERROR(VLOOKUP($A33,'作業'!$A:$V,13,FALSE)),"",VLOOKUP($A33,'作業'!$A:$V,13,FALSE))</f>
      </c>
      <c r="U33" s="243"/>
      <c r="V33" s="239">
        <f>IF(ISERROR(VLOOKUP($A33,'作業'!$A:$V,21,FALSE)),"",VLOOKUP($A33,'作業'!$A:$V,21,FALSE))</f>
      </c>
      <c r="W33" s="72"/>
    </row>
    <row r="34" spans="1:23" s="7" customFormat="1" ht="34.5" customHeight="1">
      <c r="A34" s="73">
        <v>25</v>
      </c>
      <c r="B34" s="234">
        <f>IF(ISERROR(VLOOKUP($A34,'作業'!$A:$V,6,FALSE)),"",VLOOKUP($A34,'作業'!$A:$V,6,FALSE))</f>
      </c>
      <c r="C34" s="233">
        <f>IF(ISERROR(VLOOKUP($A34,'作業'!$A:$V,7,FALSE)),"",VLOOKUP($A34,'作業'!$A:$V,7,FALSE))</f>
      </c>
      <c r="D34" s="171"/>
      <c r="E34" s="222" t="s">
        <v>173</v>
      </c>
      <c r="F34" s="228"/>
      <c r="G34" s="229"/>
      <c r="H34" s="171"/>
      <c r="I34" s="222" t="s">
        <v>173</v>
      </c>
      <c r="J34" s="223"/>
      <c r="K34" s="222" t="s">
        <v>173</v>
      </c>
      <c r="L34" s="224"/>
      <c r="M34" s="227"/>
      <c r="N34" s="227">
        <f>_xlfn.IFERROR(IF(VLOOKUP($A34,'作業'!$A:$V,16,FALSE)="男",1,2),"")</f>
      </c>
      <c r="O34" s="165">
        <v>19</v>
      </c>
      <c r="P34" s="235">
        <f>IF(ISERROR(VLOOKUP($A34,'作業'!$A:$V,9,FALSE)),"",VLOOKUP($A34,'作業'!$A:$V,9,FALSE))</f>
      </c>
      <c r="Q34" s="236" t="s">
        <v>30</v>
      </c>
      <c r="R34" s="237">
        <f>IF(ISERROR(VLOOKUP($A34,'作業'!$A:$V,11,FALSE)),"",VLOOKUP($A34,'作業'!$A:$V,11,FALSE))</f>
      </c>
      <c r="S34" s="236" t="s">
        <v>30</v>
      </c>
      <c r="T34" s="238">
        <f>IF(ISERROR(VLOOKUP($A34,'作業'!$A:$V,13,FALSE)),"",VLOOKUP($A34,'作業'!$A:$V,13,FALSE))</f>
      </c>
      <c r="U34" s="243"/>
      <c r="V34" s="239">
        <f>IF(ISERROR(VLOOKUP($A34,'作業'!$A:$V,21,FALSE)),"",VLOOKUP($A34,'作業'!$A:$V,21,FALSE))</f>
      </c>
      <c r="W34" s="72"/>
    </row>
    <row r="35" spans="1:23" s="7" customFormat="1" ht="34.5" customHeight="1">
      <c r="A35" s="73">
        <v>26</v>
      </c>
      <c r="B35" s="234">
        <f>IF(ISERROR(VLOOKUP($A35,'作業'!$A:$V,6,FALSE)),"",VLOOKUP($A35,'作業'!$A:$V,6,FALSE))</f>
      </c>
      <c r="C35" s="233">
        <f>IF(ISERROR(VLOOKUP($A35,'作業'!$A:$V,7,FALSE)),"",VLOOKUP($A35,'作業'!$A:$V,7,FALSE))</f>
      </c>
      <c r="D35" s="171"/>
      <c r="E35" s="222" t="s">
        <v>173</v>
      </c>
      <c r="F35" s="228"/>
      <c r="G35" s="229"/>
      <c r="H35" s="171"/>
      <c r="I35" s="222" t="s">
        <v>173</v>
      </c>
      <c r="J35" s="223"/>
      <c r="K35" s="222" t="s">
        <v>173</v>
      </c>
      <c r="L35" s="224"/>
      <c r="M35" s="227"/>
      <c r="N35" s="227">
        <f>_xlfn.IFERROR(IF(VLOOKUP($A35,'作業'!$A:$V,16,FALSE)="男",1,2),"")</f>
      </c>
      <c r="O35" s="165">
        <v>19</v>
      </c>
      <c r="P35" s="235">
        <f>IF(ISERROR(VLOOKUP($A35,'作業'!$A:$V,9,FALSE)),"",VLOOKUP($A35,'作業'!$A:$V,9,FALSE))</f>
      </c>
      <c r="Q35" s="236" t="s">
        <v>30</v>
      </c>
      <c r="R35" s="237">
        <f>IF(ISERROR(VLOOKUP($A35,'作業'!$A:$V,11,FALSE)),"",VLOOKUP($A35,'作業'!$A:$V,11,FALSE))</f>
      </c>
      <c r="S35" s="236" t="s">
        <v>30</v>
      </c>
      <c r="T35" s="238">
        <f>IF(ISERROR(VLOOKUP($A35,'作業'!$A:$V,13,FALSE)),"",VLOOKUP($A35,'作業'!$A:$V,13,FALSE))</f>
      </c>
      <c r="U35" s="243"/>
      <c r="V35" s="239">
        <f>IF(ISERROR(VLOOKUP($A35,'作業'!$A:$V,21,FALSE)),"",VLOOKUP($A35,'作業'!$A:$V,21,FALSE))</f>
      </c>
      <c r="W35" s="72"/>
    </row>
    <row r="36" spans="1:23" s="7" customFormat="1" ht="34.5" customHeight="1">
      <c r="A36" s="73">
        <v>27</v>
      </c>
      <c r="B36" s="234">
        <f>IF(ISERROR(VLOOKUP($A36,'作業'!$A:$V,6,FALSE)),"",VLOOKUP($A36,'作業'!$A:$V,6,FALSE))</f>
      </c>
      <c r="C36" s="233">
        <f>IF(ISERROR(VLOOKUP($A36,'作業'!$A:$V,7,FALSE)),"",VLOOKUP($A36,'作業'!$A:$V,7,FALSE))</f>
      </c>
      <c r="D36" s="171"/>
      <c r="E36" s="222" t="s">
        <v>173</v>
      </c>
      <c r="F36" s="228"/>
      <c r="G36" s="229"/>
      <c r="H36" s="171"/>
      <c r="I36" s="222" t="s">
        <v>173</v>
      </c>
      <c r="J36" s="223"/>
      <c r="K36" s="222" t="s">
        <v>173</v>
      </c>
      <c r="L36" s="224"/>
      <c r="M36" s="227"/>
      <c r="N36" s="227">
        <f>_xlfn.IFERROR(IF(VLOOKUP($A36,'作業'!$A:$V,16,FALSE)="男",1,2),"")</f>
      </c>
      <c r="O36" s="165">
        <v>19</v>
      </c>
      <c r="P36" s="235">
        <f>IF(ISERROR(VLOOKUP($A36,'作業'!$A:$V,9,FALSE)),"",VLOOKUP($A36,'作業'!$A:$V,9,FALSE))</f>
      </c>
      <c r="Q36" s="236" t="s">
        <v>30</v>
      </c>
      <c r="R36" s="237">
        <f>IF(ISERROR(VLOOKUP($A36,'作業'!$A:$V,11,FALSE)),"",VLOOKUP($A36,'作業'!$A:$V,11,FALSE))</f>
      </c>
      <c r="S36" s="236" t="s">
        <v>30</v>
      </c>
      <c r="T36" s="238">
        <f>IF(ISERROR(VLOOKUP($A36,'作業'!$A:$V,13,FALSE)),"",VLOOKUP($A36,'作業'!$A:$V,13,FALSE))</f>
      </c>
      <c r="U36" s="243"/>
      <c r="V36" s="239">
        <f>IF(ISERROR(VLOOKUP($A36,'作業'!$A:$V,21,FALSE)),"",VLOOKUP($A36,'作業'!$A:$V,21,FALSE))</f>
      </c>
      <c r="W36" s="72"/>
    </row>
    <row r="37" spans="1:23" s="7" customFormat="1" ht="34.5" customHeight="1">
      <c r="A37" s="73">
        <v>28</v>
      </c>
      <c r="B37" s="234">
        <f>IF(ISERROR(VLOOKUP($A37,'作業'!$A:$V,6,FALSE)),"",VLOOKUP($A37,'作業'!$A:$V,6,FALSE))</f>
      </c>
      <c r="C37" s="233">
        <f>IF(ISERROR(VLOOKUP($A37,'作業'!$A:$V,7,FALSE)),"",VLOOKUP($A37,'作業'!$A:$V,7,FALSE))</f>
      </c>
      <c r="D37" s="171"/>
      <c r="E37" s="222" t="s">
        <v>173</v>
      </c>
      <c r="F37" s="228"/>
      <c r="G37" s="229"/>
      <c r="H37" s="171"/>
      <c r="I37" s="222" t="s">
        <v>173</v>
      </c>
      <c r="J37" s="223"/>
      <c r="K37" s="222" t="s">
        <v>173</v>
      </c>
      <c r="L37" s="224"/>
      <c r="M37" s="227"/>
      <c r="N37" s="227">
        <f>_xlfn.IFERROR(IF(VLOOKUP($A37,'作業'!$A:$V,16,FALSE)="男",1,2),"")</f>
      </c>
      <c r="O37" s="165">
        <v>19</v>
      </c>
      <c r="P37" s="235">
        <f>IF(ISERROR(VLOOKUP($A37,'作業'!$A:$V,9,FALSE)),"",VLOOKUP($A37,'作業'!$A:$V,9,FALSE))</f>
      </c>
      <c r="Q37" s="236" t="s">
        <v>30</v>
      </c>
      <c r="R37" s="237">
        <f>IF(ISERROR(VLOOKUP($A37,'作業'!$A:$V,11,FALSE)),"",VLOOKUP($A37,'作業'!$A:$V,11,FALSE))</f>
      </c>
      <c r="S37" s="236" t="s">
        <v>30</v>
      </c>
      <c r="T37" s="238">
        <f>IF(ISERROR(VLOOKUP($A37,'作業'!$A:$V,13,FALSE)),"",VLOOKUP($A37,'作業'!$A:$V,13,FALSE))</f>
      </c>
      <c r="U37" s="243"/>
      <c r="V37" s="239">
        <f>IF(ISERROR(VLOOKUP($A37,'作業'!$A:$V,21,FALSE)),"",VLOOKUP($A37,'作業'!$A:$V,21,FALSE))</f>
      </c>
      <c r="W37" s="72"/>
    </row>
    <row r="38" spans="1:23" s="7" customFormat="1" ht="34.5" customHeight="1">
      <c r="A38" s="73">
        <v>29</v>
      </c>
      <c r="B38" s="234">
        <f>IF(ISERROR(VLOOKUP($A38,'作業'!$A:$V,6,FALSE)),"",VLOOKUP($A38,'作業'!$A:$V,6,FALSE))</f>
      </c>
      <c r="C38" s="233">
        <f>IF(ISERROR(VLOOKUP($A38,'作業'!$A:$V,7,FALSE)),"",VLOOKUP($A38,'作業'!$A:$V,7,FALSE))</f>
      </c>
      <c r="D38" s="171"/>
      <c r="E38" s="222" t="s">
        <v>173</v>
      </c>
      <c r="F38" s="228"/>
      <c r="G38" s="229"/>
      <c r="H38" s="171"/>
      <c r="I38" s="222" t="s">
        <v>173</v>
      </c>
      <c r="J38" s="223"/>
      <c r="K38" s="222" t="s">
        <v>173</v>
      </c>
      <c r="L38" s="224"/>
      <c r="M38" s="227"/>
      <c r="N38" s="227">
        <f>_xlfn.IFERROR(IF(VLOOKUP($A38,'作業'!$A:$V,16,FALSE)="男",1,2),"")</f>
      </c>
      <c r="O38" s="165">
        <v>19</v>
      </c>
      <c r="P38" s="235">
        <f>IF(ISERROR(VLOOKUP($A38,'作業'!$A:$V,9,FALSE)),"",VLOOKUP($A38,'作業'!$A:$V,9,FALSE))</f>
      </c>
      <c r="Q38" s="236" t="s">
        <v>30</v>
      </c>
      <c r="R38" s="237">
        <f>IF(ISERROR(VLOOKUP($A38,'作業'!$A:$V,11,FALSE)),"",VLOOKUP($A38,'作業'!$A:$V,11,FALSE))</f>
      </c>
      <c r="S38" s="236" t="s">
        <v>30</v>
      </c>
      <c r="T38" s="238">
        <f>IF(ISERROR(VLOOKUP($A38,'作業'!$A:$V,13,FALSE)),"",VLOOKUP($A38,'作業'!$A:$V,13,FALSE))</f>
      </c>
      <c r="U38" s="243"/>
      <c r="V38" s="239">
        <f>IF(ISERROR(VLOOKUP($A38,'作業'!$A:$V,21,FALSE)),"",VLOOKUP($A38,'作業'!$A:$V,21,FALSE))</f>
      </c>
      <c r="W38" s="72"/>
    </row>
    <row r="39" spans="1:23" s="7" customFormat="1" ht="34.5" customHeight="1">
      <c r="A39" s="73">
        <v>30</v>
      </c>
      <c r="B39" s="234">
        <f>IF(ISERROR(VLOOKUP($A39,'作業'!$A:$V,6,FALSE)),"",VLOOKUP($A39,'作業'!$A:$V,6,FALSE))</f>
      </c>
      <c r="C39" s="233">
        <f>IF(ISERROR(VLOOKUP($A39,'作業'!$A:$V,7,FALSE)),"",VLOOKUP($A39,'作業'!$A:$V,7,FALSE))</f>
      </c>
      <c r="D39" s="230"/>
      <c r="E39" s="225" t="s">
        <v>173</v>
      </c>
      <c r="F39" s="231"/>
      <c r="G39" s="229"/>
      <c r="H39" s="171"/>
      <c r="I39" s="225" t="s">
        <v>173</v>
      </c>
      <c r="J39" s="226"/>
      <c r="K39" s="225" t="s">
        <v>173</v>
      </c>
      <c r="L39" s="224"/>
      <c r="M39" s="227"/>
      <c r="N39" s="227">
        <f>_xlfn.IFERROR(IF(VLOOKUP($A39,'作業'!$A:$V,16,FALSE)="男",1,2),"")</f>
      </c>
      <c r="O39" s="232">
        <v>19</v>
      </c>
      <c r="P39" s="235">
        <f>IF(ISERROR(VLOOKUP($A39,'作業'!$A:$V,9,FALSE)),"",VLOOKUP($A39,'作業'!$A:$V,9,FALSE))</f>
      </c>
      <c r="Q39" s="236" t="s">
        <v>30</v>
      </c>
      <c r="R39" s="237">
        <f>IF(ISERROR(VLOOKUP($A39,'作業'!$A:$V,11,FALSE)),"",VLOOKUP($A39,'作業'!$A:$V,11,FALSE))</f>
      </c>
      <c r="S39" s="236" t="s">
        <v>30</v>
      </c>
      <c r="T39" s="238">
        <f>IF(ISERROR(VLOOKUP($A39,'作業'!$A:$V,13,FALSE)),"",VLOOKUP($A39,'作業'!$A:$V,13,FALSE))</f>
      </c>
      <c r="U39" s="243"/>
      <c r="V39" s="239">
        <f>IF(ISERROR(VLOOKUP($A39,'作業'!$A:$V,21,FALSE)),"",VLOOKUP($A39,'作業'!$A:$V,21,FALSE))</f>
      </c>
      <c r="W39" s="72"/>
    </row>
    <row r="40" spans="1:23" s="7" customFormat="1" ht="30.75" customHeight="1">
      <c r="A40" s="755"/>
      <c r="B40" s="756"/>
      <c r="C40" s="756"/>
      <c r="D40" s="756"/>
      <c r="E40" s="756"/>
      <c r="F40" s="756"/>
      <c r="G40" s="756"/>
      <c r="H40" s="756"/>
      <c r="I40" s="756"/>
      <c r="J40" s="756"/>
      <c r="K40" s="756"/>
      <c r="L40" s="756"/>
      <c r="M40" s="756"/>
      <c r="N40" s="756"/>
      <c r="O40" s="756"/>
      <c r="P40" s="756"/>
      <c r="Q40" s="756"/>
      <c r="R40" s="756"/>
      <c r="S40" s="756"/>
      <c r="T40" s="756"/>
      <c r="U40" s="756"/>
      <c r="V40" s="757"/>
      <c r="W40" s="72"/>
    </row>
    <row r="41" spans="1:23" ht="12">
      <c r="A41" s="758"/>
      <c r="B41" s="759"/>
      <c r="C41" s="759"/>
      <c r="D41" s="759"/>
      <c r="E41" s="759"/>
      <c r="F41" s="759"/>
      <c r="G41" s="759"/>
      <c r="H41" s="759"/>
      <c r="I41" s="759"/>
      <c r="J41" s="759"/>
      <c r="K41" s="759"/>
      <c r="L41" s="759"/>
      <c r="M41" s="759"/>
      <c r="N41" s="759"/>
      <c r="O41" s="759"/>
      <c r="P41" s="759"/>
      <c r="Q41" s="759"/>
      <c r="R41" s="759"/>
      <c r="S41" s="759"/>
      <c r="T41" s="759"/>
      <c r="U41" s="759"/>
      <c r="V41" s="760"/>
      <c r="W41" s="59"/>
    </row>
    <row r="42" spans="1:23" ht="19.5" customHeight="1">
      <c r="A42" s="758"/>
      <c r="B42" s="759"/>
      <c r="C42" s="759"/>
      <c r="D42" s="759"/>
      <c r="E42" s="759"/>
      <c r="F42" s="759"/>
      <c r="G42" s="759"/>
      <c r="H42" s="759"/>
      <c r="I42" s="759"/>
      <c r="J42" s="759"/>
      <c r="K42" s="759"/>
      <c r="L42" s="759"/>
      <c r="M42" s="759"/>
      <c r="N42" s="759"/>
      <c r="O42" s="759"/>
      <c r="P42" s="759"/>
      <c r="Q42" s="759"/>
      <c r="R42" s="759"/>
      <c r="S42" s="759"/>
      <c r="T42" s="759"/>
      <c r="U42" s="759"/>
      <c r="V42" s="760"/>
      <c r="W42" s="59"/>
    </row>
    <row r="43" spans="1:23" ht="37.5" customHeight="1">
      <c r="A43" s="761"/>
      <c r="B43" s="762"/>
      <c r="C43" s="762"/>
      <c r="D43" s="762"/>
      <c r="E43" s="762"/>
      <c r="F43" s="762"/>
      <c r="G43" s="762"/>
      <c r="H43" s="762"/>
      <c r="I43" s="762"/>
      <c r="J43" s="762"/>
      <c r="K43" s="762"/>
      <c r="L43" s="762"/>
      <c r="M43" s="762"/>
      <c r="N43" s="762"/>
      <c r="O43" s="762"/>
      <c r="P43" s="762"/>
      <c r="Q43" s="762"/>
      <c r="R43" s="762"/>
      <c r="S43" s="762"/>
      <c r="T43" s="762"/>
      <c r="U43" s="762"/>
      <c r="V43" s="763"/>
      <c r="W43" s="59"/>
    </row>
    <row r="44" spans="1:23" s="1" customFormat="1" ht="8.25" customHeight="1">
      <c r="A44" s="74"/>
      <c r="B44" s="74"/>
      <c r="C44" s="74"/>
      <c r="D44" s="74"/>
      <c r="E44" s="74"/>
      <c r="F44" s="74"/>
      <c r="G44" s="74"/>
      <c r="H44" s="74"/>
      <c r="I44" s="74"/>
      <c r="J44" s="74"/>
      <c r="K44" s="74"/>
      <c r="L44" s="74"/>
      <c r="M44" s="74"/>
      <c r="N44" s="74"/>
      <c r="O44" s="74"/>
      <c r="P44" s="74"/>
      <c r="Q44" s="74"/>
      <c r="R44" s="74"/>
      <c r="S44" s="74"/>
      <c r="T44" s="74"/>
      <c r="U44" s="74"/>
      <c r="V44" s="74"/>
      <c r="W44" s="75"/>
    </row>
    <row r="45" s="77" customFormat="1" ht="12"/>
  </sheetData>
  <sheetProtection selectLockedCells="1"/>
  <mergeCells count="15">
    <mergeCell ref="A40:V43"/>
    <mergeCell ref="D5:F8"/>
    <mergeCell ref="G5:G6"/>
    <mergeCell ref="H5:L5"/>
    <mergeCell ref="H6:L6"/>
    <mergeCell ref="U5:U6"/>
    <mergeCell ref="A1:V1"/>
    <mergeCell ref="A3:B3"/>
    <mergeCell ref="A5:A8"/>
    <mergeCell ref="B5:B8"/>
    <mergeCell ref="G7:G8"/>
    <mergeCell ref="H7:L7"/>
    <mergeCell ref="H8:L8"/>
    <mergeCell ref="C5:C8"/>
    <mergeCell ref="O5:T8"/>
  </mergeCells>
  <dataValidations count="2">
    <dataValidation allowBlank="1" showInputMessage="1" showErrorMessage="1" imeMode="off" sqref="D9:F39 H9:V39"/>
    <dataValidation type="list" allowBlank="1" showInputMessage="1" showErrorMessage="1" sqref="H3:L3">
      <formula1>"（１）水泳競技,（３）テニス競技　　　[　①男子　・　②女子　] ※丸で囲む,（６）自転車競技,（１１）空手道競技"</formula1>
    </dataValidation>
  </dataValidations>
  <printOptions horizontalCentered="1" verticalCentered="1"/>
  <pageMargins left="0.3937007874015748" right="0.15748031496062992" top="0.3937007874015748" bottom="0.5905511811023623" header="0.31496062992125984" footer="0.31496062992125984"/>
  <pageSetup horizontalDpi="600" verticalDpi="600" orientation="landscape" paperSize="12" scale="88" r:id="rId2"/>
  <rowBreaks count="1" manualBreakCount="1">
    <brk id="43" max="25" man="1"/>
  </rowBreaks>
  <drawing r:id="rId1"/>
</worksheet>
</file>

<file path=xl/worksheets/sheet8.xml><?xml version="1.0" encoding="utf-8"?>
<worksheet xmlns="http://schemas.openxmlformats.org/spreadsheetml/2006/main" xmlns:r="http://schemas.openxmlformats.org/officeDocument/2006/relationships">
  <dimension ref="A1:E42"/>
  <sheetViews>
    <sheetView zoomScalePageLayoutView="0" workbookViewId="0" topLeftCell="A1">
      <selection activeCell="H33" sqref="H33"/>
    </sheetView>
  </sheetViews>
  <sheetFormatPr defaultColWidth="9.00390625" defaultRowHeight="13.5"/>
  <cols>
    <col min="2" max="5" width="12.50390625" style="0" customWidth="1"/>
  </cols>
  <sheetData>
    <row r="1" ht="28.5">
      <c r="A1" s="42" t="s">
        <v>145</v>
      </c>
    </row>
    <row r="2" spans="2:5" ht="30.75" customHeight="1" thickBot="1">
      <c r="B2" t="s">
        <v>35</v>
      </c>
      <c r="C2" t="s">
        <v>99</v>
      </c>
      <c r="D2" t="s">
        <v>100</v>
      </c>
      <c r="E2" t="s">
        <v>101</v>
      </c>
    </row>
    <row r="3" spans="1:5" ht="18" customHeight="1" thickBot="1" thickTop="1">
      <c r="A3" s="41" t="s">
        <v>108</v>
      </c>
      <c r="B3" s="790"/>
      <c r="C3" s="790"/>
      <c r="D3" s="783" t="s">
        <v>144</v>
      </c>
      <c r="E3" s="783" t="s">
        <v>144</v>
      </c>
    </row>
    <row r="4" spans="1:5" ht="18" customHeight="1" thickBot="1" thickTop="1">
      <c r="A4" s="41" t="s">
        <v>109</v>
      </c>
      <c r="B4" s="790"/>
      <c r="C4" s="790"/>
      <c r="D4" s="783"/>
      <c r="E4" s="783"/>
    </row>
    <row r="5" spans="1:5" ht="18" customHeight="1" thickBot="1" thickTop="1">
      <c r="A5" s="41" t="s">
        <v>110</v>
      </c>
      <c r="B5" s="790"/>
      <c r="C5" s="790"/>
      <c r="D5" s="783"/>
      <c r="E5" s="783"/>
    </row>
    <row r="6" spans="1:5" ht="18" customHeight="1" thickBot="1" thickTop="1">
      <c r="A6" s="41" t="s">
        <v>111</v>
      </c>
      <c r="B6" s="790"/>
      <c r="C6" s="790"/>
      <c r="D6" s="783"/>
      <c r="E6" s="783"/>
    </row>
    <row r="7" spans="1:5" ht="18" customHeight="1" thickBot="1" thickTop="1">
      <c r="A7" s="41" t="s">
        <v>112</v>
      </c>
      <c r="B7" s="790"/>
      <c r="C7" s="790"/>
      <c r="D7" s="783"/>
      <c r="E7" s="783"/>
    </row>
    <row r="8" spans="1:5" ht="18" customHeight="1" thickBot="1" thickTop="1">
      <c r="A8" s="41" t="s">
        <v>113</v>
      </c>
      <c r="B8" s="783" t="s">
        <v>144</v>
      </c>
      <c r="C8" s="783" t="s">
        <v>144</v>
      </c>
      <c r="D8" s="784" t="s">
        <v>146</v>
      </c>
      <c r="E8" s="783"/>
    </row>
    <row r="9" spans="1:5" ht="18" customHeight="1" thickBot="1" thickTop="1">
      <c r="A9" s="41" t="s">
        <v>114</v>
      </c>
      <c r="B9" s="783"/>
      <c r="C9" s="783"/>
      <c r="D9" s="784"/>
      <c r="E9" s="783"/>
    </row>
    <row r="10" spans="1:5" ht="18" customHeight="1" thickBot="1" thickTop="1">
      <c r="A10" s="41" t="s">
        <v>115</v>
      </c>
      <c r="B10" s="783"/>
      <c r="C10" s="783"/>
      <c r="D10" s="784"/>
      <c r="E10" s="783"/>
    </row>
    <row r="11" spans="1:5" ht="18" customHeight="1" thickBot="1" thickTop="1">
      <c r="A11" s="41" t="s">
        <v>116</v>
      </c>
      <c r="B11" s="783"/>
      <c r="C11" s="783"/>
      <c r="D11" s="784"/>
      <c r="E11" s="783"/>
    </row>
    <row r="12" spans="1:5" ht="18" customHeight="1" thickBot="1" thickTop="1">
      <c r="A12" s="41" t="s">
        <v>117</v>
      </c>
      <c r="B12" s="783"/>
      <c r="C12" s="783"/>
      <c r="D12" s="784"/>
      <c r="E12" s="783"/>
    </row>
    <row r="13" spans="1:5" ht="18" customHeight="1" thickBot="1" thickTop="1">
      <c r="A13" s="41" t="s">
        <v>118</v>
      </c>
      <c r="B13" s="784" t="s">
        <v>146</v>
      </c>
      <c r="C13" s="783"/>
      <c r="D13" s="793" t="s">
        <v>147</v>
      </c>
      <c r="E13" s="784" t="s">
        <v>146</v>
      </c>
    </row>
    <row r="14" spans="1:5" ht="18" customHeight="1" thickBot="1" thickTop="1">
      <c r="A14" s="41" t="s">
        <v>119</v>
      </c>
      <c r="B14" s="784"/>
      <c r="C14" s="783"/>
      <c r="D14" s="793"/>
      <c r="E14" s="784"/>
    </row>
    <row r="15" spans="1:5" ht="18" customHeight="1" thickBot="1" thickTop="1">
      <c r="A15" s="41" t="s">
        <v>120</v>
      </c>
      <c r="B15" s="784"/>
      <c r="C15" s="783"/>
      <c r="D15" s="793"/>
      <c r="E15" s="784"/>
    </row>
    <row r="16" spans="1:5" ht="18" customHeight="1" thickBot="1" thickTop="1">
      <c r="A16" s="41" t="s">
        <v>121</v>
      </c>
      <c r="B16" s="784"/>
      <c r="C16" s="783"/>
      <c r="D16" s="793"/>
      <c r="E16" s="784"/>
    </row>
    <row r="17" spans="1:5" ht="18" customHeight="1" thickBot="1" thickTop="1">
      <c r="A17" s="41" t="s">
        <v>122</v>
      </c>
      <c r="B17" s="784"/>
      <c r="C17" s="783"/>
      <c r="D17" s="793"/>
      <c r="E17" s="784"/>
    </row>
    <row r="18" spans="1:5" ht="18" customHeight="1" thickBot="1" thickTop="1">
      <c r="A18" s="41" t="s">
        <v>123</v>
      </c>
      <c r="B18" s="793" t="s">
        <v>147</v>
      </c>
      <c r="C18" s="784" t="s">
        <v>146</v>
      </c>
      <c r="D18" s="789" t="s">
        <v>148</v>
      </c>
      <c r="E18" s="784"/>
    </row>
    <row r="19" spans="1:5" ht="18" customHeight="1" thickBot="1" thickTop="1">
      <c r="A19" s="41" t="s">
        <v>124</v>
      </c>
      <c r="B19" s="793"/>
      <c r="C19" s="784"/>
      <c r="D19" s="789"/>
      <c r="E19" s="784"/>
    </row>
    <row r="20" spans="1:5" ht="18" customHeight="1" thickBot="1" thickTop="1">
      <c r="A20" s="41" t="s">
        <v>125</v>
      </c>
      <c r="B20" s="793"/>
      <c r="C20" s="784"/>
      <c r="D20" s="789"/>
      <c r="E20" s="784"/>
    </row>
    <row r="21" spans="1:5" ht="18" customHeight="1" thickBot="1" thickTop="1">
      <c r="A21" s="41" t="s">
        <v>126</v>
      </c>
      <c r="B21" s="793"/>
      <c r="C21" s="784"/>
      <c r="D21" s="789"/>
      <c r="E21" s="784"/>
    </row>
    <row r="22" spans="1:5" ht="18" customHeight="1" thickBot="1" thickTop="1">
      <c r="A22" s="41" t="s">
        <v>127</v>
      </c>
      <c r="B22" s="793"/>
      <c r="C22" s="784"/>
      <c r="D22" s="789"/>
      <c r="E22" s="784"/>
    </row>
    <row r="23" spans="1:5" ht="18" customHeight="1" thickBot="1" thickTop="1">
      <c r="A23" s="41" t="s">
        <v>128</v>
      </c>
      <c r="B23" s="789" t="s">
        <v>148</v>
      </c>
      <c r="C23" s="784"/>
      <c r="D23" s="794" t="s">
        <v>149</v>
      </c>
      <c r="E23" s="785" t="s">
        <v>147</v>
      </c>
    </row>
    <row r="24" spans="1:5" ht="18" customHeight="1" thickBot="1" thickTop="1">
      <c r="A24" s="41" t="s">
        <v>129</v>
      </c>
      <c r="B24" s="789"/>
      <c r="C24" s="784"/>
      <c r="D24" s="795"/>
      <c r="E24" s="786"/>
    </row>
    <row r="25" spans="1:5" ht="18" customHeight="1" thickBot="1" thickTop="1">
      <c r="A25" s="41" t="s">
        <v>130</v>
      </c>
      <c r="B25" s="789"/>
      <c r="C25" s="784"/>
      <c r="D25" s="795"/>
      <c r="E25" s="786"/>
    </row>
    <row r="26" spans="1:5" ht="18" customHeight="1" thickBot="1" thickTop="1">
      <c r="A26" s="41" t="s">
        <v>131</v>
      </c>
      <c r="B26" s="789"/>
      <c r="C26" s="784"/>
      <c r="D26" s="795"/>
      <c r="E26" s="786"/>
    </row>
    <row r="27" spans="1:5" ht="18" customHeight="1" thickBot="1" thickTop="1">
      <c r="A27" s="41" t="s">
        <v>132</v>
      </c>
      <c r="B27" s="789"/>
      <c r="C27" s="784"/>
      <c r="D27" s="795"/>
      <c r="E27" s="786"/>
    </row>
    <row r="28" spans="1:5" ht="18" customHeight="1" thickBot="1" thickTop="1">
      <c r="A28" s="41" t="s">
        <v>133</v>
      </c>
      <c r="B28" s="791" t="s">
        <v>149</v>
      </c>
      <c r="C28" s="793" t="s">
        <v>147</v>
      </c>
      <c r="D28" s="795"/>
      <c r="E28" s="786"/>
    </row>
    <row r="29" spans="1:5" ht="18" customHeight="1" thickBot="1" thickTop="1">
      <c r="A29" s="41" t="s">
        <v>134</v>
      </c>
      <c r="B29" s="791"/>
      <c r="C29" s="793"/>
      <c r="D29" s="795"/>
      <c r="E29" s="786"/>
    </row>
    <row r="30" spans="1:5" ht="18" customHeight="1" thickBot="1" thickTop="1">
      <c r="A30" s="41" t="s">
        <v>135</v>
      </c>
      <c r="B30" s="791"/>
      <c r="C30" s="793"/>
      <c r="D30" s="795"/>
      <c r="E30" s="786"/>
    </row>
    <row r="31" spans="1:5" ht="18" customHeight="1" thickBot="1" thickTop="1">
      <c r="A31" s="41" t="s">
        <v>136</v>
      </c>
      <c r="B31" s="791"/>
      <c r="C31" s="793"/>
      <c r="D31" s="795"/>
      <c r="E31" s="786"/>
    </row>
    <row r="32" spans="1:5" ht="18" customHeight="1" thickBot="1" thickTop="1">
      <c r="A32" s="41" t="s">
        <v>137</v>
      </c>
      <c r="B32" s="791"/>
      <c r="C32" s="793"/>
      <c r="D32" s="795"/>
      <c r="E32" s="786"/>
    </row>
    <row r="33" spans="1:5" ht="18" customHeight="1" thickBot="1" thickTop="1">
      <c r="A33" s="41" t="s">
        <v>138</v>
      </c>
      <c r="B33" s="792" t="s">
        <v>150</v>
      </c>
      <c r="C33" s="793"/>
      <c r="D33" s="795"/>
      <c r="E33" s="786"/>
    </row>
    <row r="34" spans="1:5" ht="18" customHeight="1" thickBot="1" thickTop="1">
      <c r="A34" s="41" t="s">
        <v>139</v>
      </c>
      <c r="B34" s="792"/>
      <c r="C34" s="793"/>
      <c r="D34" s="795"/>
      <c r="E34" s="786"/>
    </row>
    <row r="35" spans="1:5" ht="18" customHeight="1" thickBot="1" thickTop="1">
      <c r="A35" s="41" t="s">
        <v>140</v>
      </c>
      <c r="B35" s="792"/>
      <c r="C35" s="793"/>
      <c r="D35" s="795"/>
      <c r="E35" s="786"/>
    </row>
    <row r="36" spans="1:5" ht="18" customHeight="1" thickBot="1" thickTop="1">
      <c r="A36" s="41" t="s">
        <v>141</v>
      </c>
      <c r="B36" s="792"/>
      <c r="C36" s="793"/>
      <c r="D36" s="795"/>
      <c r="E36" s="786"/>
    </row>
    <row r="37" spans="1:5" ht="18" customHeight="1" thickBot="1" thickTop="1">
      <c r="A37" s="41" t="s">
        <v>142</v>
      </c>
      <c r="B37" s="792"/>
      <c r="C37" s="793"/>
      <c r="D37" s="795"/>
      <c r="E37" s="786"/>
    </row>
    <row r="38" spans="1:5" ht="18" customHeight="1" thickBot="1" thickTop="1">
      <c r="A38" s="41" t="s">
        <v>143</v>
      </c>
      <c r="B38" s="788" t="s">
        <v>151</v>
      </c>
      <c r="C38" s="789" t="s">
        <v>148</v>
      </c>
      <c r="D38" s="795"/>
      <c r="E38" s="786"/>
    </row>
    <row r="39" spans="1:5" ht="15" thickBot="1" thickTop="1">
      <c r="A39" s="41"/>
      <c r="B39" s="788"/>
      <c r="C39" s="789"/>
      <c r="D39" s="795"/>
      <c r="E39" s="786"/>
    </row>
    <row r="40" spans="1:5" ht="15" thickBot="1" thickTop="1">
      <c r="A40" s="41"/>
      <c r="B40" s="788"/>
      <c r="C40" s="789"/>
      <c r="D40" s="795"/>
      <c r="E40" s="786"/>
    </row>
    <row r="41" spans="1:5" ht="15" thickBot="1" thickTop="1">
      <c r="A41" s="41"/>
      <c r="B41" s="788"/>
      <c r="C41" s="789"/>
      <c r="D41" s="795"/>
      <c r="E41" s="786"/>
    </row>
    <row r="42" spans="2:5" ht="15" thickBot="1" thickTop="1">
      <c r="B42" s="788"/>
      <c r="C42" s="789"/>
      <c r="D42" s="796"/>
      <c r="E42" s="787"/>
    </row>
    <row r="43" ht="14.25" thickTop="1"/>
  </sheetData>
  <sheetProtection sheet="1"/>
  <mergeCells count="21">
    <mergeCell ref="C3:C7"/>
    <mergeCell ref="D23:D42"/>
    <mergeCell ref="D13:D17"/>
    <mergeCell ref="D8:D12"/>
    <mergeCell ref="D18:D22"/>
    <mergeCell ref="B28:B32"/>
    <mergeCell ref="B33:B37"/>
    <mergeCell ref="C8:C17"/>
    <mergeCell ref="B8:B12"/>
    <mergeCell ref="B18:B22"/>
    <mergeCell ref="C28:C37"/>
    <mergeCell ref="E3:E12"/>
    <mergeCell ref="E13:E22"/>
    <mergeCell ref="E23:E42"/>
    <mergeCell ref="B38:B42"/>
    <mergeCell ref="C38:C42"/>
    <mergeCell ref="D3:D7"/>
    <mergeCell ref="B3:B7"/>
    <mergeCell ref="B13:B17"/>
    <mergeCell ref="C18:C27"/>
    <mergeCell ref="B23:B27"/>
  </mergeCells>
  <printOptions/>
  <pageMargins left="0.7874015748031497" right="0.1968503937007874" top="0.1968503937007874" bottom="0.1968503937007874"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A45"/>
  <sheetViews>
    <sheetView zoomScalePageLayoutView="0" workbookViewId="0" topLeftCell="A1">
      <selection activeCell="B3" sqref="B3"/>
    </sheetView>
  </sheetViews>
  <sheetFormatPr defaultColWidth="9.00390625" defaultRowHeight="13.5"/>
  <cols>
    <col min="23" max="23" width="3.50390625" style="0" bestFit="1" customWidth="1"/>
    <col min="24" max="24" width="12.375" style="0" bestFit="1" customWidth="1"/>
  </cols>
  <sheetData>
    <row r="1" spans="3:22" ht="13.5">
      <c r="C1" t="str">
        <f>'男子申込書'!C14</f>
        <v>No</v>
      </c>
      <c r="D1" t="str">
        <f>'男子申込書'!D14</f>
        <v>組手</v>
      </c>
      <c r="E1" t="str">
        <f>'男子申込書'!E14</f>
        <v>部</v>
      </c>
      <c r="F1" t="str">
        <f>'男子申込書'!H14</f>
        <v>氏　　名</v>
      </c>
      <c r="G1" t="str">
        <f>'男子申込書'!I14</f>
        <v>フリガナ</v>
      </c>
      <c r="H1" t="str">
        <f>'男子申込書'!J14</f>
        <v>生年月日
（西暦）</v>
      </c>
      <c r="I1">
        <f>'男子申込書'!K14</f>
        <v>0</v>
      </c>
      <c r="J1">
        <f>'男子申込書'!L14</f>
        <v>0</v>
      </c>
      <c r="K1">
        <f>'男子申込書'!M14</f>
        <v>0</v>
      </c>
      <c r="L1">
        <f>'男子申込書'!N14</f>
        <v>0</v>
      </c>
      <c r="M1">
        <f>'男子申込書'!O14</f>
        <v>0</v>
      </c>
      <c r="N1" t="str">
        <f>'男子申込書'!P14</f>
        <v>年齢
4/1現在</v>
      </c>
      <c r="O1">
        <f>'男子申込書'!Q14</f>
        <v>0</v>
      </c>
      <c r="P1" t="str">
        <f>'男子申込書'!R14</f>
        <v>性別</v>
      </c>
      <c r="Q1" t="str">
        <f>'男子申込書'!S14</f>
        <v>段位</v>
      </c>
      <c r="R1" t="str">
        <f>'男子申込書'!T14</f>
        <v>段位取得年月日</v>
      </c>
      <c r="S1">
        <f>'男子申込書'!U14</f>
        <v>0</v>
      </c>
      <c r="T1" t="str">
        <f>'男子申込書'!V14</f>
        <v>全　空　連
会員証番号</v>
      </c>
      <c r="U1" t="str">
        <f>'男子申込書'!W14</f>
        <v>前夜祭</v>
      </c>
      <c r="V1">
        <f>'男子申込書'!X14</f>
        <v>0</v>
      </c>
    </row>
    <row r="2" spans="1:22" ht="13.5">
      <c r="A2">
        <f>IF(B2="","",SUM($B2:B$2))</f>
      </c>
      <c r="B2">
        <f>IF(F2=0,"",IF(COUNTIF($F2:F$2,F2)&gt;1,"",1))</f>
      </c>
      <c r="C2">
        <f>'男子申込書'!C10</f>
        <v>0</v>
      </c>
      <c r="D2">
        <f>'男子申込書'!D10</f>
        <v>0</v>
      </c>
      <c r="E2">
        <f>'男子申込書'!E10</f>
        <v>0</v>
      </c>
      <c r="F2">
        <f>'男子申込書'!D10</f>
        <v>0</v>
      </c>
      <c r="G2">
        <f>'男子申込書'!E12</f>
      </c>
      <c r="H2" t="str">
        <f>LEFT('男子申込書'!I11,2)</f>
        <v>19</v>
      </c>
      <c r="I2" t="str">
        <f>MID('男子申込書'!I11,3,2)</f>
        <v>　　</v>
      </c>
      <c r="J2" t="str">
        <f>MID('男子申込書'!I11,5,1)</f>
        <v>.</v>
      </c>
      <c r="K2" t="str">
        <f>MID('男子申込書'!I11,FIND(".",'男子申込書'!I11)+1,FIND(".",'男子申込書'!I11,FIND(".",'男子申込書'!I11)+1)-FIND(".",'男子申込書'!I11)-1)</f>
        <v>　　</v>
      </c>
      <c r="L2" t="e">
        <f>MID('男子申込書'!I11,FIND(".",'男子申込書'!I11)+1,2)+FIND(".",'男子申込書'!I11,FIND(".",'男子申込書'!I11)+1)-FIND(".",'男子申込書'!I11)-1</f>
        <v>#VALUE!</v>
      </c>
      <c r="M2" t="str">
        <f>MID('男子申込書'!I11,FIND(".",'男子申込書'!I11,FIND(".",'男子申込書'!I11)+1)+1,2)</f>
        <v>　　</v>
      </c>
      <c r="N2">
        <f>'男子申込書'!P10</f>
        <v>0</v>
      </c>
      <c r="O2" t="str">
        <f>'男子申込書'!Q10</f>
        <v>日体協指導者・コーチ資格</v>
      </c>
      <c r="P2">
        <f>'男子申込書'!$C$11</f>
        <v>0</v>
      </c>
      <c r="Q2">
        <f>'男子申込書'!S10</f>
        <v>0</v>
      </c>
      <c r="R2">
        <f>'男子申込書'!T10</f>
        <v>0</v>
      </c>
      <c r="S2">
        <f>'男子申込書'!U10</f>
        <v>0</v>
      </c>
      <c r="T2">
        <f>'男子申込書'!V10</f>
        <v>0</v>
      </c>
      <c r="U2">
        <f>'男子申込書'!Y12</f>
        <v>0</v>
      </c>
      <c r="V2">
        <f>'男子申込書'!X10</f>
        <v>0</v>
      </c>
    </row>
    <row r="3" spans="1:27" ht="13.5">
      <c r="A3">
        <f>IF(B3="","",SUM($B$2:B3))</f>
      </c>
      <c r="B3">
        <f>IF(F3=0,"",IF(COUNTIF($F$2:F3,F3)&gt;1,"",1))</f>
      </c>
      <c r="C3">
        <f>'男子申込書'!C16</f>
        <v>1</v>
      </c>
      <c r="D3">
        <f>'男子申込書'!D16</f>
        <v>0</v>
      </c>
      <c r="E3">
        <f>'男子申込書'!E16</f>
      </c>
      <c r="F3">
        <f>'男子申込書'!H16</f>
        <v>0</v>
      </c>
      <c r="G3">
        <f>'男子申込書'!I16</f>
        <v>0</v>
      </c>
      <c r="H3">
        <f>'男子申込書'!J16</f>
        <v>19</v>
      </c>
      <c r="I3">
        <f>'男子申込書'!K16</f>
        <v>0</v>
      </c>
      <c r="J3" t="str">
        <f>'男子申込書'!L16</f>
        <v>.</v>
      </c>
      <c r="K3">
        <f>'男子申込書'!M16</f>
        <v>0</v>
      </c>
      <c r="L3" t="str">
        <f>'男子申込書'!N16</f>
        <v>.</v>
      </c>
      <c r="M3">
        <f>'男子申込書'!O16</f>
        <v>0</v>
      </c>
      <c r="N3" t="str">
        <f>'男子申込書'!P16</f>
        <v>　　 歳</v>
      </c>
      <c r="O3">
        <f>'男子申込書'!Q16</f>
        <v>0</v>
      </c>
      <c r="P3" t="str">
        <f>'男子申込書'!R16</f>
        <v>男</v>
      </c>
      <c r="Q3">
        <f>'男子申込書'!S16</f>
        <v>0</v>
      </c>
      <c r="R3" s="220" t="str">
        <f>'男子申込書'!T16</f>
        <v>　　　/　/</v>
      </c>
      <c r="S3" s="220">
        <f>'男子申込書'!U16</f>
        <v>0</v>
      </c>
      <c r="T3">
        <f>'男子申込書'!V16</f>
        <v>0</v>
      </c>
      <c r="U3">
        <f>'男子申込書'!Y16</f>
        <v>0</v>
      </c>
      <c r="V3">
        <f>'男子申込書'!X16</f>
        <v>0</v>
      </c>
      <c r="W3">
        <v>1</v>
      </c>
      <c r="X3">
        <f>IF(F3=0,"",F3)</f>
      </c>
      <c r="Y3">
        <f>IF(F3=0,"",P3&amp;"子"&amp;D3&amp;E3&amp;"部")</f>
      </c>
      <c r="Z3">
        <f>IF(F3=0,"",P3&amp;"子"&amp;C3)</f>
      </c>
      <c r="AA3">
        <f>IF(F3=0,"",IF(F3=$F$2,"※監督に同じ",IF(COUNTIF($F$3:F3,F3)&gt;1,CONCATENATE("※",VLOOKUP(F3,$F$3:$Z$26,21,FALSE),"に同じ"),F3)))</f>
      </c>
    </row>
    <row r="4" spans="1:27" ht="13.5">
      <c r="A4">
        <f>IF(B4="","",SUM($B$2:B4))</f>
      </c>
      <c r="B4">
        <f>IF(F4=0,"",IF(COUNTIF($F$2:F4,F4)&gt;1,"",1))</f>
      </c>
      <c r="C4">
        <f>'男子申込書'!C17</f>
        <v>2</v>
      </c>
      <c r="D4">
        <f>'男子申込書'!D17</f>
        <v>0</v>
      </c>
      <c r="E4">
        <f>'男子申込書'!E17</f>
      </c>
      <c r="F4">
        <f>'男子申込書'!H17</f>
        <v>0</v>
      </c>
      <c r="G4">
        <f>'男子申込書'!I17</f>
      </c>
      <c r="H4">
        <f>'男子申込書'!J17</f>
        <v>19</v>
      </c>
      <c r="I4">
        <f>'男子申込書'!K17</f>
        <v>0</v>
      </c>
      <c r="J4" t="str">
        <f>'男子申込書'!L17</f>
        <v>.</v>
      </c>
      <c r="K4">
        <f>'男子申込書'!M17</f>
        <v>0</v>
      </c>
      <c r="L4" t="str">
        <f>'男子申込書'!N17</f>
        <v>.</v>
      </c>
      <c r="M4">
        <f>'男子申込書'!O17</f>
        <v>0</v>
      </c>
      <c r="N4" t="str">
        <f>'男子申込書'!P17</f>
        <v>　　 歳</v>
      </c>
      <c r="O4">
        <f>'男子申込書'!Q17</f>
        <v>0</v>
      </c>
      <c r="P4" t="str">
        <f>'男子申込書'!R17</f>
        <v>男</v>
      </c>
      <c r="Q4">
        <f>'男子申込書'!S17</f>
        <v>0</v>
      </c>
      <c r="R4" s="220" t="str">
        <f>'男子申込書'!T17</f>
        <v>　　　/　/</v>
      </c>
      <c r="S4" s="220">
        <f>'男子申込書'!U17</f>
        <v>0</v>
      </c>
      <c r="T4">
        <f>'男子申込書'!V17</f>
        <v>0</v>
      </c>
      <c r="U4">
        <f>'男子申込書'!Y17</f>
        <v>0</v>
      </c>
      <c r="V4">
        <f>'男子申込書'!X17</f>
        <v>0</v>
      </c>
      <c r="W4">
        <v>2</v>
      </c>
      <c r="X4">
        <f aca="true" t="shared" si="0" ref="X4:X27">IF(F4=0,"",F4)</f>
      </c>
      <c r="Y4">
        <f aca="true" t="shared" si="1" ref="Y4:Y27">IF(F4=0,"",P4&amp;"子"&amp;D4&amp;E4&amp;"部")</f>
      </c>
      <c r="Z4">
        <f aca="true" t="shared" si="2" ref="Z4:Z26">IF(F4=0,"",P4&amp;"子"&amp;C4)</f>
      </c>
      <c r="AA4">
        <f>IF(F4=0,"",IF(F4=$F$2,"※監督に同じ",IF(COUNTIF($F$3:F4,F4)&gt;1,CONCATENATE("※",VLOOKUP(F4,$F$3:$Z$26,21,FALSE),"に同じ"),F4)))</f>
      </c>
    </row>
    <row r="5" spans="1:27" ht="13.5">
      <c r="A5">
        <f>IF(B5="","",SUM($B$2:B5))</f>
      </c>
      <c r="B5">
        <f>IF(F5=0,"",IF(COUNTIF($F$2:F5,F5)&gt;1,"",1))</f>
      </c>
      <c r="C5">
        <f>'男子申込書'!C18</f>
        <v>3</v>
      </c>
      <c r="D5">
        <f>'男子申込書'!D18</f>
        <v>0</v>
      </c>
      <c r="E5">
        <f>'男子申込書'!E18</f>
      </c>
      <c r="F5">
        <f>'男子申込書'!H18</f>
        <v>0</v>
      </c>
      <c r="G5">
        <f>'男子申込書'!I18</f>
      </c>
      <c r="H5">
        <f>'男子申込書'!J18</f>
        <v>19</v>
      </c>
      <c r="I5">
        <f>'男子申込書'!K18</f>
        <v>0</v>
      </c>
      <c r="J5" t="str">
        <f>'男子申込書'!L18</f>
        <v>.</v>
      </c>
      <c r="K5">
        <f>'男子申込書'!M18</f>
        <v>0</v>
      </c>
      <c r="L5" t="str">
        <f>'男子申込書'!N18</f>
        <v>.</v>
      </c>
      <c r="M5">
        <f>'男子申込書'!O18</f>
        <v>0</v>
      </c>
      <c r="N5" t="str">
        <f>'男子申込書'!P18</f>
        <v>　　 歳</v>
      </c>
      <c r="O5">
        <f>'男子申込書'!Q18</f>
        <v>0</v>
      </c>
      <c r="P5" t="str">
        <f>'男子申込書'!R18</f>
        <v>男</v>
      </c>
      <c r="Q5">
        <f>'男子申込書'!S18</f>
        <v>0</v>
      </c>
      <c r="R5" s="220" t="str">
        <f>'男子申込書'!T18</f>
        <v>　　　/　/</v>
      </c>
      <c r="S5" s="220">
        <f>'男子申込書'!U18</f>
        <v>0</v>
      </c>
      <c r="T5">
        <f>'男子申込書'!V18</f>
        <v>0</v>
      </c>
      <c r="U5">
        <f>'男子申込書'!Y18</f>
        <v>0</v>
      </c>
      <c r="V5">
        <f>'男子申込書'!X18</f>
        <v>0</v>
      </c>
      <c r="W5">
        <v>3</v>
      </c>
      <c r="X5">
        <f t="shared" si="0"/>
      </c>
      <c r="Y5">
        <f t="shared" si="1"/>
      </c>
      <c r="Z5">
        <f t="shared" si="2"/>
      </c>
      <c r="AA5">
        <f>IF(F5=0,"",IF(F5=$F$2,"※監督に同じ",IF(COUNTIF($F$3:F5,F5)&gt;1,CONCATENATE("※",VLOOKUP(F5,$F$3:$Z$26,21,FALSE),"に同じ"),F5)))</f>
      </c>
    </row>
    <row r="6" spans="1:27" ht="13.5">
      <c r="A6">
        <f>IF(B6="","",SUM($B$2:B6))</f>
      </c>
      <c r="B6">
        <f>IF(F6=0,"",IF(COUNTIF($F$2:F6,F6)&gt;1,"",1))</f>
      </c>
      <c r="C6">
        <f>'男子申込書'!C19</f>
        <v>4</v>
      </c>
      <c r="D6">
        <f>'男子申込書'!D19</f>
        <v>0</v>
      </c>
      <c r="E6">
        <f>'男子申込書'!E19</f>
      </c>
      <c r="F6">
        <f>'男子申込書'!H19</f>
        <v>0</v>
      </c>
      <c r="G6">
        <f>'男子申込書'!I19</f>
      </c>
      <c r="H6">
        <f>'男子申込書'!J19</f>
        <v>19</v>
      </c>
      <c r="I6">
        <f>'男子申込書'!K19</f>
        <v>0</v>
      </c>
      <c r="J6" t="str">
        <f>'男子申込書'!L19</f>
        <v>.</v>
      </c>
      <c r="K6">
        <f>'男子申込書'!M19</f>
        <v>0</v>
      </c>
      <c r="L6" t="str">
        <f>'男子申込書'!N19</f>
        <v>.</v>
      </c>
      <c r="M6">
        <f>'男子申込書'!O19</f>
        <v>0</v>
      </c>
      <c r="N6" t="str">
        <f>'男子申込書'!P19</f>
        <v>　　 歳</v>
      </c>
      <c r="O6">
        <f>'男子申込書'!Q19</f>
        <v>0</v>
      </c>
      <c r="P6" t="str">
        <f>'男子申込書'!R19</f>
        <v>男</v>
      </c>
      <c r="Q6">
        <f>'男子申込書'!S19</f>
        <v>0</v>
      </c>
      <c r="R6" s="220" t="str">
        <f>'男子申込書'!T19</f>
        <v>　　　/　/</v>
      </c>
      <c r="S6" s="220">
        <f>'男子申込書'!U19</f>
        <v>0</v>
      </c>
      <c r="T6">
        <f>'男子申込書'!V19</f>
        <v>0</v>
      </c>
      <c r="U6">
        <f>'男子申込書'!Y19</f>
        <v>0</v>
      </c>
      <c r="V6">
        <f>'男子申込書'!X19</f>
        <v>0</v>
      </c>
      <c r="W6">
        <v>4</v>
      </c>
      <c r="X6">
        <f t="shared" si="0"/>
      </c>
      <c r="Y6">
        <f t="shared" si="1"/>
      </c>
      <c r="Z6">
        <f t="shared" si="2"/>
      </c>
      <c r="AA6">
        <f>IF(F6=0,"",IF(F6=$F$2,"※監督に同じ",IF(COUNTIF($F$3:F6,F6)&gt;1,CONCATENATE("※",VLOOKUP(F6,$F$3:$Z$26,21,FALSE),"に同じ"),F6)))</f>
      </c>
    </row>
    <row r="7" spans="1:27" ht="13.5">
      <c r="A7">
        <f>IF(B7="","",SUM($B$2:B7))</f>
      </c>
      <c r="B7">
        <f>IF(F7=0,"",IF(COUNTIF($F$2:F7,F7)&gt;1,"",1))</f>
      </c>
      <c r="C7">
        <f>'男子申込書'!C20</f>
        <v>5</v>
      </c>
      <c r="D7">
        <f>'男子申込書'!D20</f>
        <v>0</v>
      </c>
      <c r="E7">
        <f>'男子申込書'!E20</f>
      </c>
      <c r="F7">
        <f>'男子申込書'!H20</f>
        <v>0</v>
      </c>
      <c r="G7">
        <f>'男子申込書'!I20</f>
      </c>
      <c r="H7">
        <f>'男子申込書'!J20</f>
        <v>19</v>
      </c>
      <c r="I7">
        <f>'男子申込書'!K20</f>
        <v>0</v>
      </c>
      <c r="J7" t="str">
        <f>'男子申込書'!L20</f>
        <v>.</v>
      </c>
      <c r="K7">
        <f>'男子申込書'!M20</f>
        <v>0</v>
      </c>
      <c r="L7" t="str">
        <f>'男子申込書'!N20</f>
        <v>.</v>
      </c>
      <c r="M7">
        <f>'男子申込書'!O20</f>
        <v>0</v>
      </c>
      <c r="N7" t="str">
        <f>'男子申込書'!P20</f>
        <v>　　 歳</v>
      </c>
      <c r="O7">
        <f>'男子申込書'!Q20</f>
        <v>0</v>
      </c>
      <c r="P7" t="str">
        <f>'男子申込書'!R20</f>
        <v>男</v>
      </c>
      <c r="Q7">
        <f>'男子申込書'!S20</f>
        <v>0</v>
      </c>
      <c r="R7" s="220" t="str">
        <f>'男子申込書'!T20</f>
        <v>　　　/　/</v>
      </c>
      <c r="S7" s="220">
        <f>'男子申込書'!U20</f>
        <v>0</v>
      </c>
      <c r="T7">
        <f>'男子申込書'!V20</f>
        <v>0</v>
      </c>
      <c r="U7">
        <f>'男子申込書'!Y20</f>
        <v>0</v>
      </c>
      <c r="V7">
        <f>'男子申込書'!X20</f>
        <v>0</v>
      </c>
      <c r="W7">
        <v>5</v>
      </c>
      <c r="X7">
        <f t="shared" si="0"/>
      </c>
      <c r="Y7">
        <f t="shared" si="1"/>
      </c>
      <c r="Z7">
        <f t="shared" si="2"/>
      </c>
      <c r="AA7">
        <f>IF(F7=0,"",IF(F7=$F$2,"※監督に同じ",IF(COUNTIF($F$3:F7,F7)&gt;1,CONCATENATE("※",VLOOKUP(F7,$F$3:$Z$26,21,FALSE),"に同じ"),F7)))</f>
      </c>
    </row>
    <row r="8" spans="1:27" ht="13.5">
      <c r="A8">
        <f>IF(B8="","",SUM($B$2:B8))</f>
      </c>
      <c r="B8">
        <f>IF(F8=0,"",IF(COUNTIF($F$2:F8,F8)&gt;1,"",1))</f>
      </c>
      <c r="C8">
        <f>'男子申込書'!C21</f>
        <v>6</v>
      </c>
      <c r="D8">
        <f>'男子申込書'!D21</f>
        <v>0</v>
      </c>
      <c r="E8">
        <f>'男子申込書'!E21</f>
      </c>
      <c r="F8">
        <f>'男子申込書'!H21</f>
        <v>0</v>
      </c>
      <c r="G8">
        <f>'男子申込書'!I21</f>
      </c>
      <c r="H8">
        <f>'男子申込書'!J21</f>
        <v>19</v>
      </c>
      <c r="I8">
        <f>'男子申込書'!K21</f>
        <v>0</v>
      </c>
      <c r="J8" t="str">
        <f>'男子申込書'!L21</f>
        <v>.</v>
      </c>
      <c r="K8">
        <f>'男子申込書'!M21</f>
        <v>0</v>
      </c>
      <c r="L8" t="str">
        <f>'男子申込書'!N21</f>
        <v>.</v>
      </c>
      <c r="M8">
        <f>'男子申込書'!O21</f>
        <v>0</v>
      </c>
      <c r="N8" t="str">
        <f>'男子申込書'!P21</f>
        <v>　　 歳</v>
      </c>
      <c r="O8">
        <f>'男子申込書'!Q21</f>
        <v>0</v>
      </c>
      <c r="P8" t="str">
        <f>'男子申込書'!R21</f>
        <v>男</v>
      </c>
      <c r="Q8">
        <f>'男子申込書'!S21</f>
        <v>0</v>
      </c>
      <c r="R8" s="220" t="str">
        <f>'男子申込書'!T21</f>
        <v>　　　/　/</v>
      </c>
      <c r="S8" s="220">
        <f>'男子申込書'!U21</f>
        <v>0</v>
      </c>
      <c r="T8">
        <f>'男子申込書'!V21</f>
        <v>0</v>
      </c>
      <c r="U8">
        <f>'男子申込書'!Y21</f>
        <v>0</v>
      </c>
      <c r="V8">
        <f>'男子申込書'!X21</f>
        <v>0</v>
      </c>
      <c r="W8">
        <v>6</v>
      </c>
      <c r="X8">
        <f t="shared" si="0"/>
      </c>
      <c r="Y8">
        <f t="shared" si="1"/>
      </c>
      <c r="Z8">
        <f t="shared" si="2"/>
      </c>
      <c r="AA8">
        <f>IF(F8=0,"",IF(F8=$F$2,"※監督に同じ",IF(COUNTIF($F$3:F8,F8)&gt;1,CONCATENATE("※",VLOOKUP(F8,$F$3:$Z$26,21,FALSE),"に同じ"),F8)))</f>
      </c>
    </row>
    <row r="9" spans="1:27" ht="13.5">
      <c r="A9">
        <f>IF(B9="","",SUM($B$2:B9))</f>
      </c>
      <c r="B9">
        <f>IF(F9=0,"",IF(COUNTIF($F$2:F9,F9)&gt;1,"",1))</f>
      </c>
      <c r="C9">
        <f>'男子申込書'!C22</f>
        <v>7</v>
      </c>
      <c r="D9">
        <f>'男子申込書'!D22</f>
        <v>0</v>
      </c>
      <c r="E9">
        <f>'男子申込書'!E22</f>
      </c>
      <c r="F9">
        <f>'男子申込書'!H22</f>
        <v>0</v>
      </c>
      <c r="G9">
        <f>'男子申込書'!I22</f>
      </c>
      <c r="H9">
        <f>'男子申込書'!J22</f>
        <v>19</v>
      </c>
      <c r="I9">
        <f>'男子申込書'!K22</f>
        <v>0</v>
      </c>
      <c r="J9" t="str">
        <f>'男子申込書'!L22</f>
        <v>.</v>
      </c>
      <c r="K9">
        <f>'男子申込書'!M22</f>
        <v>0</v>
      </c>
      <c r="L9" t="str">
        <f>'男子申込書'!N22</f>
        <v>.</v>
      </c>
      <c r="M9">
        <f>'男子申込書'!O22</f>
        <v>0</v>
      </c>
      <c r="N9" t="str">
        <f>'男子申込書'!P22</f>
        <v>　　 歳</v>
      </c>
      <c r="O9">
        <f>'男子申込書'!Q22</f>
        <v>0</v>
      </c>
      <c r="P9" t="str">
        <f>'男子申込書'!R22</f>
        <v>男</v>
      </c>
      <c r="Q9">
        <f>'男子申込書'!S22</f>
        <v>0</v>
      </c>
      <c r="R9" s="220" t="str">
        <f>'男子申込書'!T22</f>
        <v>　　　/　/</v>
      </c>
      <c r="S9" s="220">
        <f>'男子申込書'!U22</f>
        <v>0</v>
      </c>
      <c r="T9">
        <f>'男子申込書'!V22</f>
        <v>0</v>
      </c>
      <c r="U9">
        <f>'男子申込書'!Y22</f>
        <v>0</v>
      </c>
      <c r="V9">
        <f>'男子申込書'!X22</f>
        <v>0</v>
      </c>
      <c r="W9">
        <v>7</v>
      </c>
      <c r="X9">
        <f t="shared" si="0"/>
      </c>
      <c r="Y9">
        <f t="shared" si="1"/>
      </c>
      <c r="Z9">
        <f t="shared" si="2"/>
      </c>
      <c r="AA9">
        <f>IF(F9=0,"",IF(F9=$F$2,"※監督に同じ",IF(COUNTIF($F$3:F9,F9)&gt;1,CONCATENATE("※",VLOOKUP(F9,$F$3:$Z$26,21,FALSE),"に同じ"),F9)))</f>
      </c>
    </row>
    <row r="10" spans="1:27" ht="13.5">
      <c r="A10">
        <f>IF(B10="","",SUM($B$2:B10))</f>
      </c>
      <c r="B10">
        <f>IF(F10=0,"",IF(COUNTIF($F$2:F10,F10)&gt;1,"",1))</f>
      </c>
      <c r="C10">
        <f>'男子申込書'!C23</f>
        <v>8</v>
      </c>
      <c r="D10">
        <f>'男子申込書'!D23</f>
        <v>0</v>
      </c>
      <c r="E10">
        <f>'男子申込書'!E23</f>
      </c>
      <c r="F10">
        <f>'男子申込書'!H23</f>
        <v>0</v>
      </c>
      <c r="G10">
        <f>'男子申込書'!I23</f>
      </c>
      <c r="H10">
        <f>'男子申込書'!J23</f>
        <v>19</v>
      </c>
      <c r="I10">
        <f>'男子申込書'!K23</f>
        <v>0</v>
      </c>
      <c r="J10" t="str">
        <f>'男子申込書'!L23</f>
        <v>.</v>
      </c>
      <c r="K10">
        <f>'男子申込書'!M23</f>
        <v>0</v>
      </c>
      <c r="L10" t="str">
        <f>'男子申込書'!N23</f>
        <v>.</v>
      </c>
      <c r="M10">
        <f>'男子申込書'!O23</f>
        <v>0</v>
      </c>
      <c r="N10" t="str">
        <f>'男子申込書'!P23</f>
        <v>　　 歳</v>
      </c>
      <c r="O10">
        <f>'男子申込書'!Q23</f>
        <v>0</v>
      </c>
      <c r="P10" t="str">
        <f>'男子申込書'!R23</f>
        <v>男</v>
      </c>
      <c r="Q10">
        <f>'男子申込書'!S23</f>
        <v>0</v>
      </c>
      <c r="R10" s="220" t="str">
        <f>'男子申込書'!T23</f>
        <v>　　　/　/</v>
      </c>
      <c r="S10" s="220">
        <f>'男子申込書'!U23</f>
        <v>0</v>
      </c>
      <c r="T10">
        <f>'男子申込書'!V23</f>
        <v>0</v>
      </c>
      <c r="U10">
        <f>'男子申込書'!Y23</f>
        <v>0</v>
      </c>
      <c r="V10">
        <f>'男子申込書'!X23</f>
        <v>0</v>
      </c>
      <c r="W10">
        <v>8</v>
      </c>
      <c r="X10">
        <f t="shared" si="0"/>
      </c>
      <c r="Y10">
        <f t="shared" si="1"/>
      </c>
      <c r="Z10">
        <f t="shared" si="2"/>
      </c>
      <c r="AA10">
        <f>IF(F10=0,"",IF(F10=$F$2,"※監督に同じ",IF(COUNTIF($F$3:F10,F10)&gt;1,CONCATENATE("※",VLOOKUP(F10,$F$3:$Z$26,21,FALSE),"に同じ"),F10)))</f>
      </c>
    </row>
    <row r="11" spans="1:27" ht="13.5">
      <c r="A11">
        <f>IF(B11="","",SUM($B$2:B11))</f>
      </c>
      <c r="B11">
        <f>IF(F11=0,"",IF(COUNTIF($F$2:F11,F11)&gt;1,"",1))</f>
      </c>
      <c r="C11">
        <f>'男子申込書'!C24</f>
        <v>9</v>
      </c>
      <c r="D11">
        <f>'男子申込書'!D24</f>
        <v>0</v>
      </c>
      <c r="E11">
        <f>'男子申込書'!E24</f>
      </c>
      <c r="F11">
        <f>'男子申込書'!H24</f>
        <v>0</v>
      </c>
      <c r="G11">
        <f>'男子申込書'!I24</f>
      </c>
      <c r="H11">
        <f>'男子申込書'!J24</f>
        <v>19</v>
      </c>
      <c r="I11">
        <f>'男子申込書'!K24</f>
        <v>0</v>
      </c>
      <c r="J11" t="str">
        <f>'男子申込書'!L24</f>
        <v>.</v>
      </c>
      <c r="K11">
        <f>'男子申込書'!M24</f>
        <v>0</v>
      </c>
      <c r="L11" t="str">
        <f>'男子申込書'!N24</f>
        <v>.</v>
      </c>
      <c r="M11">
        <f>'男子申込書'!O24</f>
        <v>0</v>
      </c>
      <c r="N11" t="str">
        <f>'男子申込書'!P24</f>
        <v>　　 歳</v>
      </c>
      <c r="O11">
        <f>'男子申込書'!Q24</f>
        <v>0</v>
      </c>
      <c r="P11" t="str">
        <f>'男子申込書'!R24</f>
        <v>男</v>
      </c>
      <c r="Q11">
        <f>'男子申込書'!S24</f>
        <v>0</v>
      </c>
      <c r="R11" s="220" t="str">
        <f>'男子申込書'!T24</f>
        <v>　　　/　/</v>
      </c>
      <c r="S11" s="220">
        <f>'男子申込書'!U24</f>
        <v>0</v>
      </c>
      <c r="T11">
        <f>'男子申込書'!V24</f>
        <v>0</v>
      </c>
      <c r="U11">
        <f>'男子申込書'!Y24</f>
        <v>0</v>
      </c>
      <c r="V11">
        <f>'男子申込書'!X24</f>
        <v>0</v>
      </c>
      <c r="W11">
        <v>9</v>
      </c>
      <c r="X11">
        <f t="shared" si="0"/>
      </c>
      <c r="Y11">
        <f t="shared" si="1"/>
      </c>
      <c r="Z11">
        <f t="shared" si="2"/>
      </c>
      <c r="AA11">
        <f>IF(F11=0,"",IF(F11=$F$2,"※監督に同じ",IF(COUNTIF($F$3:F11,F11)&gt;1,CONCATENATE("※",VLOOKUP(F11,$F$3:$Z$26,21,FALSE),"に同じ"),F11)))</f>
      </c>
    </row>
    <row r="12" spans="1:27" ht="13.5">
      <c r="A12">
        <f>IF(B12="","",SUM($B$2:B12))</f>
      </c>
      <c r="B12">
        <f>IF(F12=0,"",IF(COUNTIF($F$2:F12,F12)&gt;1,"",1))</f>
      </c>
      <c r="C12">
        <f>'男子申込書'!C25</f>
        <v>10</v>
      </c>
      <c r="D12">
        <f>'男子申込書'!D25</f>
        <v>0</v>
      </c>
      <c r="E12">
        <f>'男子申込書'!E25</f>
      </c>
      <c r="F12">
        <f>'男子申込書'!H25</f>
        <v>0</v>
      </c>
      <c r="G12">
        <f>'男子申込書'!I25</f>
      </c>
      <c r="H12">
        <f>'男子申込書'!J25</f>
        <v>19</v>
      </c>
      <c r="I12">
        <f>'男子申込書'!K25</f>
        <v>0</v>
      </c>
      <c r="J12" t="str">
        <f>'男子申込書'!L25</f>
        <v>.</v>
      </c>
      <c r="K12">
        <f>'男子申込書'!M25</f>
        <v>0</v>
      </c>
      <c r="L12" t="str">
        <f>'男子申込書'!N25</f>
        <v>.</v>
      </c>
      <c r="M12">
        <f>'男子申込書'!O25</f>
        <v>0</v>
      </c>
      <c r="N12" t="str">
        <f>'男子申込書'!P25</f>
        <v>　　 歳</v>
      </c>
      <c r="O12">
        <f>'男子申込書'!Q25</f>
        <v>0</v>
      </c>
      <c r="P12" t="str">
        <f>'男子申込書'!R25</f>
        <v>男</v>
      </c>
      <c r="Q12">
        <f>'男子申込書'!S25</f>
        <v>0</v>
      </c>
      <c r="R12" s="220" t="str">
        <f>'男子申込書'!T25</f>
        <v>　　　/　/</v>
      </c>
      <c r="S12" s="220">
        <f>'男子申込書'!U25</f>
        <v>0</v>
      </c>
      <c r="T12">
        <f>'男子申込書'!V25</f>
        <v>0</v>
      </c>
      <c r="U12">
        <f>'男子申込書'!Y25</f>
        <v>0</v>
      </c>
      <c r="V12">
        <f>'男子申込書'!X25</f>
        <v>0</v>
      </c>
      <c r="W12">
        <v>10</v>
      </c>
      <c r="X12">
        <f t="shared" si="0"/>
      </c>
      <c r="Y12">
        <f t="shared" si="1"/>
      </c>
      <c r="Z12">
        <f t="shared" si="2"/>
      </c>
      <c r="AA12">
        <f>IF(F12=0,"",IF(F12=$F$2,"※監督に同じ",IF(COUNTIF($F$3:F12,F12)&gt;1,CONCATENATE("※",VLOOKUP(F12,$F$3:$Z$26,21,FALSE),"に同じ"),F12)))</f>
      </c>
    </row>
    <row r="13" spans="1:27" ht="13.5">
      <c r="A13">
        <f>IF(B13="","",SUM($B$2:B13))</f>
      </c>
      <c r="B13">
        <f>IF(F13=0,"",IF(COUNTIF($F$2:F13,F13)&gt;1,"",1))</f>
      </c>
      <c r="C13">
        <f>'男子申込書'!C26</f>
        <v>11</v>
      </c>
      <c r="D13">
        <f>'男子申込書'!D26</f>
        <v>0</v>
      </c>
      <c r="E13">
        <f>'男子申込書'!E26</f>
      </c>
      <c r="F13">
        <f>'男子申込書'!H26</f>
        <v>0</v>
      </c>
      <c r="G13">
        <f>'男子申込書'!I26</f>
      </c>
      <c r="H13">
        <f>'男子申込書'!J26</f>
        <v>19</v>
      </c>
      <c r="I13">
        <f>'男子申込書'!K26</f>
        <v>0</v>
      </c>
      <c r="J13" t="str">
        <f>'男子申込書'!L26</f>
        <v>.</v>
      </c>
      <c r="K13">
        <f>'男子申込書'!M26</f>
        <v>0</v>
      </c>
      <c r="L13" t="str">
        <f>'男子申込書'!N26</f>
        <v>.</v>
      </c>
      <c r="M13">
        <f>'男子申込書'!O26</f>
        <v>0</v>
      </c>
      <c r="N13" t="str">
        <f>'男子申込書'!P26</f>
        <v>　　 歳</v>
      </c>
      <c r="O13">
        <f>'男子申込書'!Q26</f>
        <v>0</v>
      </c>
      <c r="P13" t="str">
        <f>'男子申込書'!R26</f>
        <v>男</v>
      </c>
      <c r="Q13">
        <f>'男子申込書'!S26</f>
        <v>0</v>
      </c>
      <c r="R13" s="220" t="str">
        <f>'男子申込書'!T26</f>
        <v>　　　/　/</v>
      </c>
      <c r="S13" s="220">
        <f>'男子申込書'!U26</f>
        <v>0</v>
      </c>
      <c r="T13">
        <f>'男子申込書'!V26</f>
        <v>0</v>
      </c>
      <c r="U13">
        <f>'男子申込書'!Y26</f>
        <v>0</v>
      </c>
      <c r="V13">
        <f>'男子申込書'!X26</f>
        <v>0</v>
      </c>
      <c r="W13">
        <v>11</v>
      </c>
      <c r="X13">
        <f t="shared" si="0"/>
      </c>
      <c r="Y13">
        <f t="shared" si="1"/>
      </c>
      <c r="Z13">
        <f t="shared" si="2"/>
      </c>
      <c r="AA13">
        <f>IF(F13=0,"",IF(F13=$F$2,"※監督に同じ",IF(COUNTIF($F$3:F13,F13)&gt;1,CONCATENATE("※",VLOOKUP(F13,$F$3:$Z$26,21,FALSE),"に同じ"),F13)))</f>
      </c>
    </row>
    <row r="14" spans="1:27" ht="13.5">
      <c r="A14">
        <f>IF(B14="","",SUM($B$2:B14))</f>
      </c>
      <c r="B14">
        <f>IF(F14=0,"",IF(COUNTIF($F$2:F14,F14)&gt;1,"",1))</f>
      </c>
      <c r="C14">
        <f>'男子申込書'!C27</f>
        <v>12</v>
      </c>
      <c r="D14">
        <f>'男子申込書'!D27</f>
        <v>0</v>
      </c>
      <c r="E14">
        <f>'男子申込書'!E27</f>
      </c>
      <c r="F14">
        <f>'男子申込書'!H27</f>
        <v>0</v>
      </c>
      <c r="G14">
        <f>'男子申込書'!I27</f>
      </c>
      <c r="H14">
        <f>'男子申込書'!J27</f>
        <v>19</v>
      </c>
      <c r="I14">
        <f>'男子申込書'!K27</f>
        <v>0</v>
      </c>
      <c r="J14" t="str">
        <f>'男子申込書'!L27</f>
        <v>.</v>
      </c>
      <c r="K14">
        <f>'男子申込書'!M27</f>
        <v>0</v>
      </c>
      <c r="L14" t="str">
        <f>'男子申込書'!N27</f>
        <v>.</v>
      </c>
      <c r="M14">
        <f>'男子申込書'!O27</f>
        <v>0</v>
      </c>
      <c r="N14" t="str">
        <f>'男子申込書'!P27</f>
        <v>　　 歳</v>
      </c>
      <c r="O14">
        <f>'男子申込書'!Q27</f>
        <v>0</v>
      </c>
      <c r="P14" t="str">
        <f>'男子申込書'!R27</f>
        <v>男</v>
      </c>
      <c r="Q14">
        <f>'男子申込書'!S27</f>
        <v>0</v>
      </c>
      <c r="R14" s="220" t="str">
        <f>'男子申込書'!T27</f>
        <v>　　　/　/</v>
      </c>
      <c r="S14" s="220">
        <f>'男子申込書'!U27</f>
        <v>0</v>
      </c>
      <c r="T14">
        <f>'男子申込書'!V27</f>
        <v>0</v>
      </c>
      <c r="U14">
        <f>'男子申込書'!Y27</f>
        <v>0</v>
      </c>
      <c r="V14">
        <f>'男子申込書'!X27</f>
        <v>0</v>
      </c>
      <c r="W14">
        <v>12</v>
      </c>
      <c r="X14">
        <f t="shared" si="0"/>
      </c>
      <c r="Y14">
        <f t="shared" si="1"/>
      </c>
      <c r="Z14">
        <f t="shared" si="2"/>
      </c>
      <c r="AA14">
        <f>IF(F14=0,"",IF(F14=$F$2,"※監督に同じ",IF(COUNTIF($F$3:F14,F14)&gt;1,CONCATENATE("※",VLOOKUP(F14,$F$3:$Z$26,21,FALSE),"に同じ"),F14)))</f>
      </c>
    </row>
    <row r="15" spans="1:27" ht="13.5">
      <c r="A15">
        <f>IF(B15="","",SUM($B$2:B15))</f>
      </c>
      <c r="B15">
        <f>IF(F15=0,"",IF(COUNTIF($F$2:F15,F15)&gt;1,"",1))</f>
      </c>
      <c r="C15">
        <f>'男子申込書'!C28</f>
        <v>13</v>
      </c>
      <c r="D15">
        <f>'男子申込書'!D28</f>
        <v>0</v>
      </c>
      <c r="E15">
        <f>'男子申込書'!E28</f>
      </c>
      <c r="F15">
        <f>'男子申込書'!H28</f>
        <v>0</v>
      </c>
      <c r="G15">
        <f>'男子申込書'!I28</f>
      </c>
      <c r="H15">
        <f>'男子申込書'!J28</f>
        <v>19</v>
      </c>
      <c r="I15">
        <f>'男子申込書'!K28</f>
        <v>0</v>
      </c>
      <c r="J15" t="str">
        <f>'男子申込書'!L28</f>
        <v>.</v>
      </c>
      <c r="K15">
        <f>'男子申込書'!M28</f>
        <v>0</v>
      </c>
      <c r="L15" t="str">
        <f>'男子申込書'!N28</f>
        <v>.</v>
      </c>
      <c r="M15">
        <f>'男子申込書'!O28</f>
        <v>0</v>
      </c>
      <c r="N15" t="str">
        <f>'男子申込書'!P28</f>
        <v>　　 歳</v>
      </c>
      <c r="O15">
        <f>'男子申込書'!Q28</f>
        <v>0</v>
      </c>
      <c r="P15" t="str">
        <f>'男子申込書'!R28</f>
        <v>男</v>
      </c>
      <c r="Q15">
        <f>'男子申込書'!S28</f>
        <v>0</v>
      </c>
      <c r="R15" s="220" t="str">
        <f>'男子申込書'!T28</f>
        <v>　　　/　/</v>
      </c>
      <c r="S15" s="220">
        <f>'男子申込書'!U28</f>
        <v>0</v>
      </c>
      <c r="T15">
        <f>'男子申込書'!V28</f>
        <v>0</v>
      </c>
      <c r="U15">
        <f>'男子申込書'!Y28</f>
        <v>0</v>
      </c>
      <c r="V15">
        <f>'男子申込書'!X28</f>
        <v>0</v>
      </c>
      <c r="W15">
        <v>13</v>
      </c>
      <c r="X15">
        <f t="shared" si="0"/>
      </c>
      <c r="Y15">
        <f t="shared" si="1"/>
      </c>
      <c r="Z15">
        <f t="shared" si="2"/>
      </c>
      <c r="AA15">
        <f>IF(F15=0,"",IF(F15=$F$2,"※監督に同じ",IF(COUNTIF($F$3:F15,F15)&gt;1,CONCATENATE("※",VLOOKUP(F15,$F$3:$Z$26,21,FALSE),"に同じ"),F15)))</f>
      </c>
    </row>
    <row r="16" spans="1:27" ht="13.5">
      <c r="A16">
        <f>IF(B16="","",SUM($B$2:B16))</f>
      </c>
      <c r="B16">
        <f>IF(F16=0,"",IF(COUNTIF($F$2:F16,F16)&gt;1,"",1))</f>
      </c>
      <c r="C16">
        <f>'男子申込書'!C29</f>
        <v>14</v>
      </c>
      <c r="D16">
        <f>'男子申込書'!D29</f>
        <v>0</v>
      </c>
      <c r="E16">
        <f>'男子申込書'!E29</f>
      </c>
      <c r="F16">
        <f>'男子申込書'!H29</f>
        <v>0</v>
      </c>
      <c r="G16">
        <f>'男子申込書'!I29</f>
      </c>
      <c r="H16">
        <f>'男子申込書'!J29</f>
        <v>19</v>
      </c>
      <c r="I16">
        <f>'男子申込書'!K29</f>
        <v>0</v>
      </c>
      <c r="J16" t="str">
        <f>'男子申込書'!L29</f>
        <v>.</v>
      </c>
      <c r="K16">
        <f>'男子申込書'!M29</f>
        <v>0</v>
      </c>
      <c r="L16" t="str">
        <f>'男子申込書'!N29</f>
        <v>.</v>
      </c>
      <c r="M16">
        <f>'男子申込書'!O29</f>
        <v>0</v>
      </c>
      <c r="N16" t="str">
        <f>'男子申込書'!P29</f>
        <v>　　 歳</v>
      </c>
      <c r="O16">
        <f>'男子申込書'!Q29</f>
        <v>0</v>
      </c>
      <c r="P16" t="str">
        <f>'男子申込書'!R29</f>
        <v>男</v>
      </c>
      <c r="Q16">
        <f>'男子申込書'!S29</f>
        <v>0</v>
      </c>
      <c r="R16" s="220" t="str">
        <f>'男子申込書'!T29</f>
        <v>　　　/　/</v>
      </c>
      <c r="S16" s="220">
        <f>'男子申込書'!U29</f>
        <v>0</v>
      </c>
      <c r="T16">
        <f>'男子申込書'!V29</f>
        <v>0</v>
      </c>
      <c r="U16">
        <f>'男子申込書'!Y29</f>
        <v>0</v>
      </c>
      <c r="V16">
        <f>'男子申込書'!X29</f>
        <v>0</v>
      </c>
      <c r="W16">
        <v>14</v>
      </c>
      <c r="X16">
        <f t="shared" si="0"/>
      </c>
      <c r="Y16">
        <f t="shared" si="1"/>
      </c>
      <c r="Z16">
        <f t="shared" si="2"/>
      </c>
      <c r="AA16">
        <f>IF(F16=0,"",IF(F16=$F$2,"※監督に同じ",IF(COUNTIF($F$3:F16,F16)&gt;1,CONCATENATE("※",VLOOKUP(F16,$F$3:$Z$26,21,FALSE),"に同じ"),F16)))</f>
      </c>
    </row>
    <row r="17" spans="1:27" ht="13.5">
      <c r="A17">
        <f>IF(B17="","",SUM($B$2:B17))</f>
      </c>
      <c r="B17">
        <f>IF(F17=0,"",IF(COUNTIF($F$2:F17,F17)&gt;1,"",1))</f>
      </c>
      <c r="C17">
        <f>'男子申込書'!C30</f>
        <v>15</v>
      </c>
      <c r="D17">
        <f>'男子申込書'!D30</f>
        <v>0</v>
      </c>
      <c r="E17">
        <f>'男子申込書'!E30</f>
      </c>
      <c r="F17">
        <f>'男子申込書'!H30</f>
        <v>0</v>
      </c>
      <c r="G17">
        <f>'男子申込書'!I30</f>
      </c>
      <c r="H17">
        <f>'男子申込書'!J30</f>
        <v>19</v>
      </c>
      <c r="I17">
        <f>'男子申込書'!K30</f>
        <v>0</v>
      </c>
      <c r="J17" t="str">
        <f>'男子申込書'!L30</f>
        <v>.</v>
      </c>
      <c r="K17">
        <f>'男子申込書'!M30</f>
        <v>0</v>
      </c>
      <c r="L17" t="str">
        <f>'男子申込書'!N30</f>
        <v>.</v>
      </c>
      <c r="M17">
        <f>'男子申込書'!O30</f>
        <v>0</v>
      </c>
      <c r="N17" t="str">
        <f>'男子申込書'!P30</f>
        <v>　　 歳</v>
      </c>
      <c r="O17">
        <f>'男子申込書'!Q30</f>
        <v>0</v>
      </c>
      <c r="P17" t="str">
        <f>'男子申込書'!R30</f>
        <v>男</v>
      </c>
      <c r="Q17">
        <f>'男子申込書'!S30</f>
        <v>0</v>
      </c>
      <c r="R17" s="220" t="str">
        <f>'男子申込書'!T30</f>
        <v>　　　/　/</v>
      </c>
      <c r="S17" s="220">
        <f>'男子申込書'!U30</f>
        <v>0</v>
      </c>
      <c r="T17">
        <f>'男子申込書'!V30</f>
        <v>0</v>
      </c>
      <c r="U17">
        <f>'男子申込書'!Y30</f>
        <v>0</v>
      </c>
      <c r="V17">
        <f>'男子申込書'!X30</f>
        <v>0</v>
      </c>
      <c r="W17">
        <v>15</v>
      </c>
      <c r="X17">
        <f t="shared" si="0"/>
      </c>
      <c r="Y17">
        <f t="shared" si="1"/>
      </c>
      <c r="Z17">
        <f t="shared" si="2"/>
      </c>
      <c r="AA17">
        <f>IF(F17=0,"",IF(F17=$F$2,"※監督に同じ",IF(COUNTIF($F$3:F17,F17)&gt;1,CONCATENATE("※",VLOOKUP(F17,$F$3:$Z$26,21,FALSE),"に同じ"),F17)))</f>
      </c>
    </row>
    <row r="18" spans="1:27" ht="13.5">
      <c r="A18">
        <f>IF(B18="","",SUM($B$2:B18))</f>
      </c>
      <c r="B18">
        <f>IF(F18=0,"",IF(COUNTIF($F$2:F18,F18)&gt;1,"",1))</f>
      </c>
      <c r="C18">
        <f>'男子申込書'!C31</f>
        <v>16</v>
      </c>
      <c r="D18">
        <f>'男子申込書'!D31</f>
        <v>0</v>
      </c>
      <c r="E18">
        <f>'男子申込書'!E31</f>
      </c>
      <c r="F18">
        <f>'男子申込書'!H31</f>
        <v>0</v>
      </c>
      <c r="G18">
        <f>'男子申込書'!I31</f>
      </c>
      <c r="H18">
        <f>'男子申込書'!J31</f>
        <v>19</v>
      </c>
      <c r="I18">
        <f>'男子申込書'!K31</f>
        <v>0</v>
      </c>
      <c r="J18" t="str">
        <f>'男子申込書'!L31</f>
        <v>.</v>
      </c>
      <c r="K18">
        <f>'男子申込書'!M31</f>
        <v>0</v>
      </c>
      <c r="L18" t="str">
        <f>'男子申込書'!N31</f>
        <v>.</v>
      </c>
      <c r="M18">
        <f>'男子申込書'!O31</f>
        <v>0</v>
      </c>
      <c r="N18" t="str">
        <f>'男子申込書'!P31</f>
        <v>　　 歳</v>
      </c>
      <c r="O18">
        <f>'男子申込書'!Q31</f>
        <v>0</v>
      </c>
      <c r="P18" t="str">
        <f>'男子申込書'!R31</f>
        <v>男</v>
      </c>
      <c r="Q18">
        <f>'男子申込書'!S31</f>
        <v>0</v>
      </c>
      <c r="R18" s="220" t="str">
        <f>'男子申込書'!T31</f>
        <v>　　　/　/</v>
      </c>
      <c r="S18" s="220">
        <f>'男子申込書'!U31</f>
        <v>0</v>
      </c>
      <c r="T18">
        <f>'男子申込書'!V31</f>
        <v>0</v>
      </c>
      <c r="U18">
        <f>'男子申込書'!Y31</f>
        <v>0</v>
      </c>
      <c r="V18">
        <f>'男子申込書'!X31</f>
        <v>0</v>
      </c>
      <c r="W18">
        <v>16</v>
      </c>
      <c r="X18">
        <f t="shared" si="0"/>
      </c>
      <c r="Y18">
        <f t="shared" si="1"/>
      </c>
      <c r="Z18">
        <f t="shared" si="2"/>
      </c>
      <c r="AA18">
        <f>IF(F18=0,"",IF(F18=$F$2,"※監督に同じ",IF(COUNTIF($F$3:F18,F18)&gt;1,CONCATENATE("※",VLOOKUP(F18,$F$3:$Z$26,21,FALSE),"に同じ"),F18)))</f>
      </c>
    </row>
    <row r="19" spans="1:27" ht="13.5">
      <c r="A19">
        <f>IF(B19="","",SUM($B$2:B19))</f>
      </c>
      <c r="B19">
        <f>IF(F19=0,"",IF(COUNTIF($F$2:F19,F19)&gt;1,"",1))</f>
      </c>
      <c r="C19">
        <f>'男子申込書'!C32</f>
        <v>17</v>
      </c>
      <c r="D19">
        <f>'男子申込書'!D32</f>
        <v>0</v>
      </c>
      <c r="E19">
        <f>'男子申込書'!E32</f>
      </c>
      <c r="F19">
        <f>'男子申込書'!H32</f>
        <v>0</v>
      </c>
      <c r="G19">
        <f>'男子申込書'!I32</f>
      </c>
      <c r="H19">
        <f>'男子申込書'!J32</f>
        <v>19</v>
      </c>
      <c r="I19">
        <f>'男子申込書'!K32</f>
        <v>0</v>
      </c>
      <c r="J19" t="str">
        <f>'男子申込書'!L32</f>
        <v>.</v>
      </c>
      <c r="K19">
        <f>'男子申込書'!M32</f>
        <v>0</v>
      </c>
      <c r="L19" t="str">
        <f>'男子申込書'!N32</f>
        <v>.</v>
      </c>
      <c r="M19">
        <f>'男子申込書'!O32</f>
        <v>0</v>
      </c>
      <c r="N19" t="str">
        <f>'男子申込書'!P32</f>
        <v>　　 歳</v>
      </c>
      <c r="O19">
        <f>'男子申込書'!Q32</f>
        <v>0</v>
      </c>
      <c r="P19" t="str">
        <f>'男子申込書'!R32</f>
        <v>男</v>
      </c>
      <c r="Q19">
        <f>'男子申込書'!S32</f>
        <v>0</v>
      </c>
      <c r="R19" s="220" t="str">
        <f>'男子申込書'!T32</f>
        <v>　　　/　/</v>
      </c>
      <c r="S19" s="220">
        <f>'男子申込書'!U32</f>
        <v>0</v>
      </c>
      <c r="T19">
        <f>'男子申込書'!V32</f>
        <v>0</v>
      </c>
      <c r="U19">
        <f>'男子申込書'!Y32</f>
        <v>0</v>
      </c>
      <c r="V19">
        <f>'男子申込書'!X32</f>
        <v>0</v>
      </c>
      <c r="W19">
        <v>17</v>
      </c>
      <c r="X19">
        <f>IF(F19=0,"",F19)</f>
      </c>
      <c r="Y19">
        <f>IF(F19=0,"",P19&amp;"子"&amp;D19&amp;E19&amp;"部")</f>
      </c>
      <c r="Z19">
        <f>IF(F19=0,"",P19&amp;"子"&amp;C19)</f>
      </c>
      <c r="AA19">
        <f>IF(F19=0,"",IF(F19=$F$2,"※監督に同じ",IF(COUNTIF($F$3:F19,F19)&gt;1,CONCATENATE("※",VLOOKUP(F19,$F$3:$Z$26,21,FALSE),"に同じ"),F19)))</f>
      </c>
    </row>
    <row r="20" spans="1:27" ht="13.5">
      <c r="A20">
        <f>IF(B20="","",SUM($B$2:B20))</f>
      </c>
      <c r="B20">
        <f>IF(F20=0,"",IF(COUNTIF($F$2:F20,F20)&gt;1,"",1))</f>
      </c>
      <c r="C20">
        <f>'男子申込書'!C33</f>
        <v>18</v>
      </c>
      <c r="D20">
        <f>'男子申込書'!D33</f>
        <v>0</v>
      </c>
      <c r="E20">
        <f>'男子申込書'!E33</f>
      </c>
      <c r="F20">
        <f>'男子申込書'!H33</f>
        <v>0</v>
      </c>
      <c r="G20">
        <f>'男子申込書'!I33</f>
      </c>
      <c r="H20">
        <f>'男子申込書'!J33</f>
        <v>19</v>
      </c>
      <c r="I20">
        <f>'男子申込書'!K33</f>
        <v>0</v>
      </c>
      <c r="J20" t="str">
        <f>'男子申込書'!L33</f>
        <v>.</v>
      </c>
      <c r="K20">
        <f>'男子申込書'!M33</f>
        <v>0</v>
      </c>
      <c r="L20" t="str">
        <f>'男子申込書'!N33</f>
        <v>.</v>
      </c>
      <c r="M20">
        <f>'男子申込書'!O33</f>
        <v>0</v>
      </c>
      <c r="N20" t="str">
        <f>'男子申込書'!P33</f>
        <v>　　 歳</v>
      </c>
      <c r="O20">
        <f>'男子申込書'!Q33</f>
        <v>0</v>
      </c>
      <c r="P20" t="str">
        <f>'男子申込書'!R33</f>
        <v>男</v>
      </c>
      <c r="Q20">
        <f>'男子申込書'!S33</f>
        <v>0</v>
      </c>
      <c r="R20" s="220" t="str">
        <f>'男子申込書'!T33</f>
        <v>　　　/　/</v>
      </c>
      <c r="S20" s="220">
        <f>'男子申込書'!U33</f>
        <v>0</v>
      </c>
      <c r="T20">
        <f>'男子申込書'!V33</f>
        <v>0</v>
      </c>
      <c r="U20">
        <f>'男子申込書'!Y33</f>
        <v>0</v>
      </c>
      <c r="V20">
        <f>'男子申込書'!X33</f>
        <v>0</v>
      </c>
      <c r="W20">
        <v>18</v>
      </c>
      <c r="X20">
        <f>IF(F20=0,"",F20)</f>
      </c>
      <c r="Y20">
        <f>IF(F20=0,"",P20&amp;"子"&amp;D20&amp;E20&amp;"部")</f>
      </c>
      <c r="Z20">
        <f>IF(F20=0,"",P20&amp;"子"&amp;C20)</f>
      </c>
      <c r="AA20">
        <f>IF(F20=0,"",IF(F20=$F$2,"※監督に同じ",IF(COUNTIF($F$3:F20,F20)&gt;1,CONCATENATE("※",VLOOKUP(F20,$F$3:$Z$26,21,FALSE),"に同じ"),F20)))</f>
      </c>
    </row>
    <row r="21" spans="1:27" ht="13.5">
      <c r="A21">
        <f>IF(B21="","",SUM($B$2:B21))</f>
      </c>
      <c r="B21">
        <f>IF(F21=0,"",IF(COUNTIF($F$2:F21,F21)&gt;1,"",1))</f>
      </c>
      <c r="C21">
        <f>'男子申込書'!C34</f>
        <v>19</v>
      </c>
      <c r="D21">
        <f>'男子申込書'!D34</f>
        <v>0</v>
      </c>
      <c r="E21">
        <f>'男子申込書'!E34</f>
      </c>
      <c r="F21">
        <f>'男子申込書'!H34</f>
        <v>0</v>
      </c>
      <c r="G21">
        <f>'男子申込書'!I34</f>
      </c>
      <c r="H21">
        <f>'男子申込書'!J34</f>
        <v>19</v>
      </c>
      <c r="I21">
        <f>'男子申込書'!K34</f>
        <v>0</v>
      </c>
      <c r="J21" t="str">
        <f>'男子申込書'!L34</f>
        <v>.</v>
      </c>
      <c r="K21">
        <f>'男子申込書'!M34</f>
        <v>0</v>
      </c>
      <c r="L21" t="str">
        <f>'男子申込書'!N34</f>
        <v>.</v>
      </c>
      <c r="M21">
        <f>'男子申込書'!O34</f>
        <v>0</v>
      </c>
      <c r="N21" t="str">
        <f>'男子申込書'!P34</f>
        <v>　　 歳</v>
      </c>
      <c r="O21">
        <f>'男子申込書'!Q34</f>
        <v>0</v>
      </c>
      <c r="P21" t="str">
        <f>'男子申込書'!R34</f>
        <v>男</v>
      </c>
      <c r="Q21">
        <f>'男子申込書'!S34</f>
        <v>0</v>
      </c>
      <c r="R21" s="220" t="str">
        <f>'男子申込書'!T34</f>
        <v>　　　/　/</v>
      </c>
      <c r="S21" s="220">
        <f>'男子申込書'!U34</f>
        <v>0</v>
      </c>
      <c r="T21">
        <f>'男子申込書'!V34</f>
        <v>0</v>
      </c>
      <c r="U21">
        <f>'男子申込書'!Y34</f>
        <v>0</v>
      </c>
      <c r="V21">
        <f>'男子申込書'!X34</f>
        <v>0</v>
      </c>
      <c r="W21">
        <v>19</v>
      </c>
      <c r="X21">
        <f>IF(F21=0,"",F21)</f>
      </c>
      <c r="Y21">
        <f>IF(F21=0,"",P21&amp;"子"&amp;D21&amp;E21&amp;"部")</f>
      </c>
      <c r="Z21">
        <f>IF(F21=0,"",P21&amp;"子"&amp;C21)</f>
      </c>
      <c r="AA21">
        <f>IF(F21=0,"",IF(F21=$F$2,"※監督に同じ",IF(COUNTIF($F$3:F21,F21)&gt;1,CONCATENATE("※",VLOOKUP(F21,$F$3:$Z$26,21,FALSE),"に同じ"),F21)))</f>
      </c>
    </row>
    <row r="22" spans="1:27" ht="13.5">
      <c r="A22">
        <f>IF(B22="","",SUM($B$2:B22))</f>
      </c>
      <c r="B22">
        <f>IF(F22=0,"",IF(COUNTIF($F$2:F22,F22)&gt;1,"",1))</f>
      </c>
      <c r="C22">
        <f>'男子申込書'!C35</f>
        <v>20</v>
      </c>
      <c r="D22">
        <f>'男子申込書'!D35</f>
        <v>0</v>
      </c>
      <c r="E22">
        <f>'男子申込書'!E35</f>
      </c>
      <c r="F22">
        <f>'男子申込書'!H35</f>
        <v>0</v>
      </c>
      <c r="G22">
        <f>'男子申込書'!I35</f>
      </c>
      <c r="H22">
        <f>'男子申込書'!J35</f>
        <v>19</v>
      </c>
      <c r="I22">
        <f>'男子申込書'!K35</f>
        <v>0</v>
      </c>
      <c r="J22" t="str">
        <f>'男子申込書'!L35</f>
        <v>.</v>
      </c>
      <c r="K22">
        <f>'男子申込書'!M35</f>
        <v>0</v>
      </c>
      <c r="L22" t="str">
        <f>'男子申込書'!N35</f>
        <v>.</v>
      </c>
      <c r="M22">
        <f>'男子申込書'!O35</f>
        <v>0</v>
      </c>
      <c r="N22" t="str">
        <f>'男子申込書'!P35</f>
        <v>　　 歳</v>
      </c>
      <c r="O22">
        <f>'男子申込書'!Q35</f>
        <v>0</v>
      </c>
      <c r="P22" t="str">
        <f>'男子申込書'!R35</f>
        <v>男</v>
      </c>
      <c r="Q22">
        <f>'男子申込書'!S35</f>
        <v>0</v>
      </c>
      <c r="R22" s="220" t="str">
        <f>'男子申込書'!T35</f>
        <v>　　　/　/</v>
      </c>
      <c r="S22" s="220">
        <f>'男子申込書'!U35</f>
        <v>0</v>
      </c>
      <c r="T22">
        <f>'男子申込書'!V35</f>
        <v>0</v>
      </c>
      <c r="U22">
        <f>'男子申込書'!Y35</f>
        <v>0</v>
      </c>
      <c r="V22">
        <f>'男子申込書'!X35</f>
        <v>0</v>
      </c>
      <c r="W22">
        <v>20</v>
      </c>
      <c r="X22">
        <f>IF(F22=0,"",F22)</f>
      </c>
      <c r="Y22">
        <f>IF(F22=0,"",P22&amp;"子"&amp;D22&amp;E22&amp;"部")</f>
      </c>
      <c r="Z22">
        <f>IF(F22=0,"",P22&amp;"子"&amp;C22)</f>
      </c>
      <c r="AA22">
        <f>IF(F22=0,"",IF(F22=$F$2,"※監督に同じ",IF(COUNTIF($F$3:F22,F22)&gt;1,CONCATENATE("※",VLOOKUP(F22,$F$3:$Z$26,21,FALSE),"に同じ"),F22)))</f>
      </c>
    </row>
    <row r="23" spans="1:27" ht="13.5">
      <c r="A23">
        <f>IF(B23="","",SUM($B$2:B23))</f>
      </c>
      <c r="B23">
        <f>IF(F23=0,"",IF(COUNTIF($F$2:F23,F23)&gt;1,"",1))</f>
      </c>
      <c r="C23">
        <f>'男子申込書'!C36</f>
        <v>21</v>
      </c>
      <c r="D23">
        <f>'男子申込書'!D36</f>
        <v>0</v>
      </c>
      <c r="E23">
        <f>'男子申込書'!E36</f>
      </c>
      <c r="F23">
        <f>'男子申込書'!H36</f>
        <v>0</v>
      </c>
      <c r="G23">
        <f>'男子申込書'!I36</f>
      </c>
      <c r="H23">
        <f>'男子申込書'!J36</f>
        <v>19</v>
      </c>
      <c r="I23">
        <f>'男子申込書'!K36</f>
        <v>0</v>
      </c>
      <c r="J23" t="str">
        <f>'男子申込書'!L36</f>
        <v>.</v>
      </c>
      <c r="K23">
        <f>'男子申込書'!M36</f>
        <v>0</v>
      </c>
      <c r="L23" t="str">
        <f>'男子申込書'!N36</f>
        <v>.</v>
      </c>
      <c r="M23">
        <f>'男子申込書'!O36</f>
        <v>0</v>
      </c>
      <c r="N23" t="str">
        <f>'男子申込書'!P36</f>
        <v>　　 歳</v>
      </c>
      <c r="O23">
        <f>'男子申込書'!Q36</f>
        <v>0</v>
      </c>
      <c r="P23" t="str">
        <f>'男子申込書'!R36</f>
        <v>男</v>
      </c>
      <c r="Q23">
        <f>'男子申込書'!S36</f>
        <v>0</v>
      </c>
      <c r="R23" s="220" t="str">
        <f>'男子申込書'!T36</f>
        <v>　　　/　/</v>
      </c>
      <c r="S23" s="220">
        <f>'男子申込書'!U36</f>
        <v>0</v>
      </c>
      <c r="T23">
        <f>'男子申込書'!V36</f>
        <v>0</v>
      </c>
      <c r="U23">
        <f>'男子申込書'!Y36</f>
        <v>0</v>
      </c>
      <c r="V23">
        <f>'男子申込書'!X36</f>
        <v>0</v>
      </c>
      <c r="W23">
        <v>21</v>
      </c>
      <c r="X23">
        <f>IF(F23=0,"",F23)</f>
      </c>
      <c r="Y23">
        <f>IF(F23=0,"",P23&amp;"子"&amp;D23&amp;E23&amp;"部")</f>
      </c>
      <c r="Z23">
        <f>IF(F23=0,"",P23&amp;"子"&amp;C23)</f>
      </c>
      <c r="AA23">
        <f>IF(F23=0,"",IF(F23=$F$2,"※監督に同じ",IF(COUNTIF($F$3:F23,F23)&gt;1,CONCATENATE("※",VLOOKUP(F23,$F$3:$Z$26,21,FALSE),"に同じ"),F23)))</f>
      </c>
    </row>
    <row r="24" spans="1:27" ht="13.5">
      <c r="A24">
        <f>IF(B24="","",SUM($B$2:B24))</f>
      </c>
      <c r="B24">
        <f>IF(F24=0,"",IF(COUNTIF($F$2:F24,F24)&gt;1,"",1))</f>
      </c>
      <c r="C24">
        <f>'男子申込書'!C37</f>
        <v>22</v>
      </c>
      <c r="D24">
        <f>'男子申込書'!D37</f>
        <v>0</v>
      </c>
      <c r="E24">
        <f>'男子申込書'!E37</f>
      </c>
      <c r="F24">
        <f>'男子申込書'!H37</f>
        <v>0</v>
      </c>
      <c r="G24">
        <f>'男子申込書'!I37</f>
      </c>
      <c r="H24">
        <f>'男子申込書'!J37</f>
        <v>19</v>
      </c>
      <c r="I24">
        <f>'男子申込書'!K37</f>
        <v>0</v>
      </c>
      <c r="J24" t="str">
        <f>'男子申込書'!L37</f>
        <v>.</v>
      </c>
      <c r="K24">
        <f>'男子申込書'!M37</f>
        <v>0</v>
      </c>
      <c r="L24" t="str">
        <f>'男子申込書'!N37</f>
        <v>.</v>
      </c>
      <c r="M24">
        <f>'男子申込書'!O37</f>
        <v>0</v>
      </c>
      <c r="N24" t="str">
        <f>'男子申込書'!P37</f>
        <v>　　 歳</v>
      </c>
      <c r="O24">
        <f>'男子申込書'!Q37</f>
        <v>0</v>
      </c>
      <c r="P24" t="str">
        <f>'男子申込書'!R37</f>
        <v>男</v>
      </c>
      <c r="Q24">
        <f>'男子申込書'!S37</f>
        <v>0</v>
      </c>
      <c r="R24" s="220" t="str">
        <f>'男子申込書'!T37</f>
        <v>　　　/　/</v>
      </c>
      <c r="S24" s="220">
        <f>'男子申込書'!U37</f>
        <v>0</v>
      </c>
      <c r="T24">
        <f>'男子申込書'!V37</f>
        <v>0</v>
      </c>
      <c r="U24">
        <f>'男子申込書'!Y37</f>
        <v>0</v>
      </c>
      <c r="V24">
        <f>'男子申込書'!X37</f>
        <v>0</v>
      </c>
      <c r="W24">
        <v>22</v>
      </c>
      <c r="X24">
        <f t="shared" si="0"/>
      </c>
      <c r="Y24">
        <f t="shared" si="1"/>
      </c>
      <c r="Z24">
        <f t="shared" si="2"/>
      </c>
      <c r="AA24">
        <f>IF(F24=0,"",IF(F24=$F$2,"※監督に同じ",IF(COUNTIF($F$3:F24,F24)&gt;1,CONCATENATE("※",VLOOKUP(F24,$F$3:$Z$26,21,FALSE),"に同じ"),F24)))</f>
      </c>
    </row>
    <row r="25" spans="1:27" ht="13.5">
      <c r="A25">
        <f>IF(B25="","",SUM($B$2:B25))</f>
      </c>
      <c r="B25">
        <f>IF(F25=0,"",IF(COUNTIF($F$2:F25,F25)&gt;1,"",1))</f>
      </c>
      <c r="C25">
        <f>'男子申込書'!C38</f>
        <v>23</v>
      </c>
      <c r="D25">
        <f>'男子申込書'!D38</f>
        <v>0</v>
      </c>
      <c r="E25">
        <f>'男子申込書'!E38</f>
      </c>
      <c r="F25">
        <f>'男子申込書'!H38</f>
        <v>0</v>
      </c>
      <c r="G25">
        <f>'男子申込書'!I38</f>
      </c>
      <c r="H25">
        <f>'男子申込書'!J38</f>
        <v>19</v>
      </c>
      <c r="I25">
        <f>'男子申込書'!K38</f>
        <v>0</v>
      </c>
      <c r="J25" t="str">
        <f>'男子申込書'!L38</f>
        <v>.</v>
      </c>
      <c r="K25">
        <f>'男子申込書'!M38</f>
        <v>0</v>
      </c>
      <c r="L25" t="str">
        <f>'男子申込書'!N38</f>
        <v>.</v>
      </c>
      <c r="M25">
        <f>'男子申込書'!O38</f>
        <v>0</v>
      </c>
      <c r="N25" t="str">
        <f>'男子申込書'!P38</f>
        <v>　　 歳</v>
      </c>
      <c r="O25">
        <f>'男子申込書'!Q38</f>
        <v>0</v>
      </c>
      <c r="P25" t="str">
        <f>'男子申込書'!R38</f>
        <v>男</v>
      </c>
      <c r="Q25">
        <f>'男子申込書'!S38</f>
        <v>0</v>
      </c>
      <c r="R25" s="220" t="str">
        <f>'男子申込書'!T38</f>
        <v>　　　/　/</v>
      </c>
      <c r="S25" s="220">
        <f>'男子申込書'!U38</f>
        <v>0</v>
      </c>
      <c r="T25">
        <f>'男子申込書'!V38</f>
        <v>0</v>
      </c>
      <c r="U25">
        <f>'男子申込書'!Y38</f>
        <v>0</v>
      </c>
      <c r="V25">
        <f>'男子申込書'!X38</f>
        <v>0</v>
      </c>
      <c r="W25">
        <v>23</v>
      </c>
      <c r="X25">
        <f t="shared" si="0"/>
      </c>
      <c r="Y25">
        <f t="shared" si="1"/>
      </c>
      <c r="Z25">
        <f t="shared" si="2"/>
      </c>
      <c r="AA25">
        <f>IF(F25=0,"",IF(F25=$F$2,"※監督に同じ",IF(COUNTIF($F$3:F25,F25)&gt;1,CONCATENATE("※",VLOOKUP(F25,$F$3:$Z$26,21,FALSE),"に同じ"),F25)))</f>
      </c>
    </row>
    <row r="26" spans="1:27" ht="13.5">
      <c r="A26">
        <f>IF(B26="","",SUM($B$2:B26))</f>
      </c>
      <c r="B26">
        <f>IF(F26=0,"",IF(COUNTIF($F$2:F26,F26)&gt;1,"",1))</f>
      </c>
      <c r="C26">
        <f>'男子申込書'!C39</f>
        <v>24</v>
      </c>
      <c r="D26">
        <f>'男子申込書'!D39</f>
        <v>0</v>
      </c>
      <c r="E26">
        <f>'男子申込書'!E39</f>
      </c>
      <c r="F26">
        <f>'男子申込書'!H39</f>
        <v>0</v>
      </c>
      <c r="G26">
        <f>'男子申込書'!I39</f>
      </c>
      <c r="H26">
        <f>'男子申込書'!J39</f>
        <v>19</v>
      </c>
      <c r="I26">
        <f>'男子申込書'!K39</f>
        <v>0</v>
      </c>
      <c r="J26" t="str">
        <f>'男子申込書'!L39</f>
        <v>.</v>
      </c>
      <c r="K26">
        <f>'男子申込書'!M39</f>
        <v>0</v>
      </c>
      <c r="L26" t="str">
        <f>'男子申込書'!N39</f>
        <v>.</v>
      </c>
      <c r="M26">
        <f>'男子申込書'!O39</f>
        <v>0</v>
      </c>
      <c r="N26" t="str">
        <f>'男子申込書'!P39</f>
        <v>　　 歳</v>
      </c>
      <c r="O26">
        <f>'男子申込書'!Q39</f>
        <v>0</v>
      </c>
      <c r="P26" t="str">
        <f>'男子申込書'!R39</f>
        <v>男</v>
      </c>
      <c r="Q26">
        <f>'男子申込書'!S39</f>
        <v>0</v>
      </c>
      <c r="R26" s="220" t="str">
        <f>'男子申込書'!T39</f>
        <v>　　　/　/</v>
      </c>
      <c r="S26" s="220">
        <f>'男子申込書'!U39</f>
        <v>0</v>
      </c>
      <c r="T26">
        <f>'男子申込書'!V39</f>
        <v>0</v>
      </c>
      <c r="U26">
        <f>'男子申込書'!Y39</f>
        <v>0</v>
      </c>
      <c r="V26">
        <f>'男子申込書'!X39</f>
        <v>0</v>
      </c>
      <c r="W26">
        <v>24</v>
      </c>
      <c r="X26">
        <f t="shared" si="0"/>
      </c>
      <c r="Y26">
        <f t="shared" si="1"/>
      </c>
      <c r="Z26">
        <f t="shared" si="2"/>
      </c>
      <c r="AA26">
        <f>IF(F26=0,"",IF(F26=$F$2,"※監督に同じ",IF(COUNTIF($F$3:F26,F26)&gt;1,CONCATENATE("※",VLOOKUP(F26,$F$3:$Z$26,21,FALSE),"に同じ"),F26)))</f>
      </c>
    </row>
    <row r="27" spans="1:27" ht="13.5">
      <c r="A27">
        <f>IF(B27="","",SUM($B$2:B27))</f>
      </c>
      <c r="B27">
        <f>IF(F27=0,"",IF(COUNTIF($F$2:F27,F27)&gt;1,"",1))</f>
      </c>
      <c r="C27">
        <f>'男子申込書'!C40</f>
        <v>25</v>
      </c>
      <c r="D27">
        <f>'男子申込書'!D40</f>
        <v>0</v>
      </c>
      <c r="E27">
        <f>'男子申込書'!E40</f>
      </c>
      <c r="F27">
        <f>'男子申込書'!H40</f>
        <v>0</v>
      </c>
      <c r="G27">
        <f>'男子申込書'!I40</f>
      </c>
      <c r="H27">
        <f>'男子申込書'!J40</f>
        <v>19</v>
      </c>
      <c r="I27">
        <f>'男子申込書'!K40</f>
        <v>0</v>
      </c>
      <c r="J27" t="str">
        <f>'男子申込書'!L40</f>
        <v>.</v>
      </c>
      <c r="K27">
        <f>'男子申込書'!M40</f>
        <v>0</v>
      </c>
      <c r="L27" t="str">
        <f>'男子申込書'!N40</f>
        <v>.</v>
      </c>
      <c r="M27">
        <f>'男子申込書'!O40</f>
        <v>0</v>
      </c>
      <c r="N27" t="str">
        <f>'男子申込書'!P40</f>
        <v>　　 歳</v>
      </c>
      <c r="O27">
        <f>'男子申込書'!Q40</f>
        <v>0</v>
      </c>
      <c r="P27" t="str">
        <f>'男子申込書'!R40</f>
        <v>男</v>
      </c>
      <c r="Q27">
        <f>'男子申込書'!S40</f>
        <v>0</v>
      </c>
      <c r="R27" s="220" t="str">
        <f>'男子申込書'!T40</f>
        <v>　　　/　/</v>
      </c>
      <c r="S27" s="220">
        <f>'男子申込書'!U40</f>
        <v>0</v>
      </c>
      <c r="T27">
        <f>'男子申込書'!V40</f>
        <v>0</v>
      </c>
      <c r="U27">
        <f>'男子申込書'!Y40</f>
        <v>0</v>
      </c>
      <c r="V27">
        <f>'男子申込書'!X40</f>
        <v>0</v>
      </c>
      <c r="W27">
        <v>25</v>
      </c>
      <c r="X27">
        <f t="shared" si="0"/>
      </c>
      <c r="Y27">
        <f t="shared" si="1"/>
      </c>
      <c r="Z27">
        <f>IF(F27=0,"",P27&amp;"子"&amp;C27)</f>
      </c>
      <c r="AA27">
        <f>IF(F27=0,"",IF(F27=$F$2,"※監督に同じ",IF(COUNTIF($F$3:F27,F27)&gt;1,CONCATENATE("※",VLOOKUP(F27,$F$3:$Z$26,21,FALSE),"に同じ"),F27)))</f>
      </c>
    </row>
    <row r="28" spans="3:23" ht="13.5">
      <c r="C28">
        <f>'男子申込書'!C41</f>
        <v>0</v>
      </c>
      <c r="D28">
        <f>'男子申込書'!D41</f>
        <v>0</v>
      </c>
      <c r="E28">
        <f>'男子申込書'!E41</f>
        <v>0</v>
      </c>
      <c r="F28">
        <f>'男子申込書'!H41</f>
        <v>0</v>
      </c>
      <c r="G28">
        <f>'男子申込書'!I41</f>
        <v>0</v>
      </c>
      <c r="H28">
        <f>'男子申込書'!J41</f>
        <v>19</v>
      </c>
      <c r="I28">
        <f>'男子申込書'!K41</f>
        <v>0</v>
      </c>
      <c r="J28" t="str">
        <f>'男子申込書'!L41</f>
        <v>.</v>
      </c>
      <c r="K28">
        <f>'男子申込書'!M41</f>
        <v>0</v>
      </c>
      <c r="L28" t="str">
        <f>'男子申込書'!N41</f>
        <v>.</v>
      </c>
      <c r="M28">
        <f>'男子申込書'!O41</f>
        <v>0</v>
      </c>
      <c r="N28">
        <f>'男子申込書'!P41</f>
        <v>0</v>
      </c>
      <c r="O28">
        <f>'男子申込書'!Q41</f>
        <v>0</v>
      </c>
      <c r="P28" t="str">
        <f>'男子申込書'!R41</f>
        <v>男</v>
      </c>
      <c r="Q28">
        <f>'男子申込書'!S41</f>
        <v>0</v>
      </c>
      <c r="R28">
        <f>'男子申込書'!T41</f>
        <v>0</v>
      </c>
      <c r="S28">
        <f>'男子申込書'!U41</f>
        <v>0</v>
      </c>
      <c r="T28">
        <f>'男子申込書'!V41</f>
        <v>0</v>
      </c>
      <c r="U28">
        <f>'男子申込書'!Y41</f>
        <v>0</v>
      </c>
      <c r="V28">
        <f>'男子申込書'!X41</f>
        <v>0</v>
      </c>
      <c r="W28">
        <v>26</v>
      </c>
    </row>
    <row r="29" spans="3:23" ht="13.5">
      <c r="C29" t="str">
        <f>'男子申込書'!C43</f>
        <v>◆年齢は本年４月１日時点での満年齢とすること。（誤記入に注意）</v>
      </c>
      <c r="D29">
        <f>'男子申込書'!D42</f>
        <v>0</v>
      </c>
      <c r="E29">
        <f>'男子申込書'!E42</f>
        <v>0</v>
      </c>
      <c r="F29">
        <f>'男子申込書'!H42</f>
        <v>0</v>
      </c>
      <c r="G29">
        <f>'男子申込書'!I42</f>
        <v>0</v>
      </c>
      <c r="H29">
        <f>'男子申込書'!J42</f>
        <v>0</v>
      </c>
      <c r="I29">
        <f>'男子申込書'!K42</f>
        <v>0</v>
      </c>
      <c r="J29">
        <f>'男子申込書'!L42</f>
        <v>0</v>
      </c>
      <c r="K29">
        <f>'男子申込書'!M42</f>
        <v>0</v>
      </c>
      <c r="L29">
        <f>'男子申込書'!N42</f>
        <v>0</v>
      </c>
      <c r="M29">
        <f>'男子申込書'!O42</f>
        <v>0</v>
      </c>
      <c r="N29">
        <f>'男子申込書'!P42</f>
        <v>0</v>
      </c>
      <c r="O29" t="str">
        <f>'男子申込書'!Q42</f>
        <v>男女
合計</v>
      </c>
      <c r="P29">
        <f>'男子申込書'!R42</f>
        <v>0</v>
      </c>
      <c r="Q29" t="str">
        <f>'男子申込書'!S42</f>
        <v>参加人数</v>
      </c>
      <c r="R29">
        <f>'男子申込書'!T42</f>
        <v>0</v>
      </c>
      <c r="S29">
        <f>'男子申込書'!U42</f>
        <v>0</v>
      </c>
      <c r="T29" t="str">
        <f>'男子申込書'!V42</f>
        <v>前夜祭参加者</v>
      </c>
      <c r="U29" t="str">
        <f>'男子申込書'!Y43</f>
        <v>参加料</v>
      </c>
      <c r="V29">
        <f>'男子申込書'!X42</f>
        <v>0</v>
      </c>
      <c r="W29">
        <v>27</v>
      </c>
    </row>
    <row r="30" spans="3:23" ht="13.5">
      <c r="C30">
        <f>'男子申込書'!D43</f>
        <v>0</v>
      </c>
      <c r="D30" t="e">
        <f>男子申込書!#REF!</f>
        <v>#REF!</v>
      </c>
      <c r="E30" t="e">
        <f>男子申込書!#REF!</f>
        <v>#REF!</v>
      </c>
      <c r="F30">
        <f>'男子申込書'!H43</f>
        <v>0</v>
      </c>
      <c r="G30">
        <f>'男子申込書'!I43</f>
        <v>0</v>
      </c>
      <c r="H30">
        <f>'男子申込書'!J43</f>
        <v>0</v>
      </c>
      <c r="I30">
        <f>'男子申込書'!K43</f>
        <v>0</v>
      </c>
      <c r="J30">
        <f>'男子申込書'!L43</f>
        <v>0</v>
      </c>
      <c r="K30">
        <f>'男子申込書'!M43</f>
        <v>0</v>
      </c>
      <c r="L30">
        <f>'男子申込書'!N43</f>
        <v>0</v>
      </c>
      <c r="M30">
        <f>'男子申込書'!O43</f>
        <v>0</v>
      </c>
      <c r="N30">
        <f>'男子申込書'!P43</f>
        <v>0</v>
      </c>
      <c r="O30">
        <f>'男子申込書'!Q43</f>
        <v>0</v>
      </c>
      <c r="P30">
        <f>'男子申込書'!R43</f>
        <v>0</v>
      </c>
      <c r="Q30" t="str">
        <f>'男子申込書'!S43</f>
        <v>組手</v>
      </c>
      <c r="R30">
        <f>'男子申込書'!T43</f>
        <v>0</v>
      </c>
      <c r="S30">
        <f>'男子申込書'!U43</f>
        <v>0</v>
      </c>
      <c r="T30" t="str">
        <f>'男子申込書'!V43</f>
        <v>宿泊ｼﾝｸﾞﾙ希望者</v>
      </c>
      <c r="U30" t="str">
        <f>'男子申込書'!Y44</f>
        <v>前夜祭会費</v>
      </c>
      <c r="V30">
        <f>'男子申込書'!X43</f>
        <v>0</v>
      </c>
      <c r="W30">
        <v>28</v>
      </c>
    </row>
    <row r="31" spans="3:23" ht="13.5">
      <c r="C31" t="str">
        <f>'男子申込書'!C44</f>
        <v>◆項目欄は全て記入すること。</v>
      </c>
      <c r="D31">
        <f>'男子申込書'!D44</f>
        <v>0</v>
      </c>
      <c r="E31">
        <f>'男子申込書'!E44</f>
        <v>0</v>
      </c>
      <c r="F31">
        <f>'男子申込書'!H44</f>
        <v>0</v>
      </c>
      <c r="G31">
        <f>'男子申込書'!I44</f>
        <v>0</v>
      </c>
      <c r="H31">
        <f>'男子申込書'!J44</f>
        <v>0</v>
      </c>
      <c r="I31">
        <f>'男子申込書'!K44</f>
        <v>0</v>
      </c>
      <c r="J31">
        <f>'男子申込書'!L44</f>
        <v>0</v>
      </c>
      <c r="K31">
        <f>'男子申込書'!M44</f>
        <v>0</v>
      </c>
      <c r="L31">
        <f>'男子申込書'!N44</f>
        <v>0</v>
      </c>
      <c r="M31">
        <f>'男子申込書'!O44</f>
        <v>0</v>
      </c>
      <c r="N31">
        <f>'男子申込書'!P44</f>
        <v>0</v>
      </c>
      <c r="O31">
        <f>'男子申込書'!Q44</f>
        <v>0</v>
      </c>
      <c r="P31">
        <f>'男子申込書'!R44</f>
        <v>0</v>
      </c>
      <c r="Q31" t="str">
        <f>'男子申込書'!S44</f>
        <v>形</v>
      </c>
      <c r="R31">
        <f>'男子申込書'!T44</f>
        <v>0</v>
      </c>
      <c r="S31">
        <f>'男子申込書'!U44</f>
        <v>0</v>
      </c>
      <c r="T31" t="str">
        <f>'男子申込書'!V44</f>
        <v>宿泊ﾂｲﾝ希望者</v>
      </c>
      <c r="U31" t="str">
        <f>'男子申込書'!Y45</f>
        <v>宿泊ｼﾝｸﾞﾙ</v>
      </c>
      <c r="V31">
        <f>'男子申込書'!AA42</f>
        <v>0</v>
      </c>
      <c r="W31">
        <v>29</v>
      </c>
    </row>
    <row r="32" spans="3:23" ht="13.5">
      <c r="C32">
        <f>'男子申込書'!C45</f>
        <v>0</v>
      </c>
      <c r="D32" t="str">
        <f>'男子申込書'!D45</f>
        <v>氏　　名　　（ふりがな）</v>
      </c>
      <c r="E32">
        <f>'男子申込書'!E45</f>
        <v>0</v>
      </c>
      <c r="F32">
        <f>'男子申込書'!H45</f>
        <v>0</v>
      </c>
      <c r="G32" t="str">
        <f>'男子申込書'!I45</f>
        <v>連絡先</v>
      </c>
      <c r="H32" t="str">
        <f>'男子申込書'!J45</f>
        <v>住所</v>
      </c>
      <c r="I32">
        <f>'男子申込書'!K45</f>
        <v>0</v>
      </c>
      <c r="J32">
        <f>'男子申込書'!L45</f>
        <v>0</v>
      </c>
      <c r="K32" t="str">
        <f>'男子申込書'!M45</f>
        <v>〒</v>
      </c>
      <c r="L32">
        <f>'男子申込書'!N45</f>
        <v>0</v>
      </c>
      <c r="M32">
        <f>'男子申込書'!O45</f>
        <v>0</v>
      </c>
      <c r="N32">
        <f>'男子申込書'!P45</f>
        <v>0</v>
      </c>
      <c r="O32">
        <f>'男子申込書'!Q45</f>
        <v>0</v>
      </c>
      <c r="P32">
        <f>'男子申込書'!R45</f>
        <v>0</v>
      </c>
      <c r="Q32">
        <f>'男子申込書'!S45</f>
        <v>0</v>
      </c>
      <c r="R32">
        <f>'男子申込書'!T45</f>
        <v>0</v>
      </c>
      <c r="S32">
        <f>'男子申込書'!U45</f>
        <v>0</v>
      </c>
      <c r="T32" t="str">
        <f>'男子申込書'!Y42</f>
        <v>弁当希望者</v>
      </c>
      <c r="U32" t="str">
        <f>'男子申込書'!Y47</f>
        <v>弁当代</v>
      </c>
      <c r="V32" t="e">
        <f>男子申込書!#REF!</f>
        <v>#REF!</v>
      </c>
      <c r="W32">
        <v>30</v>
      </c>
    </row>
    <row r="33" spans="3:23" ht="13.5">
      <c r="C33">
        <f>'男子申込書'!C46</f>
        <v>0</v>
      </c>
      <c r="D33" t="str">
        <f>'男子申込書'!D46</f>
        <v>(　)</v>
      </c>
      <c r="E33">
        <f>'男子申込書'!E46</f>
        <v>0</v>
      </c>
      <c r="F33">
        <f>'男子申込書'!H46</f>
        <v>0</v>
      </c>
      <c r="G33">
        <f>'男子申込書'!I46</f>
        <v>0</v>
      </c>
      <c r="H33">
        <f>'男子申込書'!J46</f>
        <v>0</v>
      </c>
      <c r="I33">
        <f>'男子申込書'!K46</f>
        <v>0</v>
      </c>
      <c r="J33">
        <f>'男子申込書'!L46</f>
        <v>0</v>
      </c>
      <c r="K33" t="str">
        <f>'男子申込書'!M46</f>
        <v>-</v>
      </c>
      <c r="L33">
        <f>'男子申込書'!N46</f>
        <v>0</v>
      </c>
      <c r="M33">
        <f>'男子申込書'!O46</f>
        <v>0</v>
      </c>
      <c r="N33">
        <f>'男子申込書'!P46</f>
        <v>0</v>
      </c>
      <c r="O33">
        <f>'男子申込書'!Q46</f>
        <v>0</v>
      </c>
      <c r="P33">
        <f>'男子申込書'!R46</f>
        <v>0</v>
      </c>
      <c r="Q33">
        <f>'男子申込書'!S46</f>
        <v>0</v>
      </c>
      <c r="R33">
        <f>'男子申込書'!T46</f>
        <v>0</v>
      </c>
      <c r="S33">
        <f>'男子申込書'!U46</f>
        <v>0</v>
      </c>
      <c r="T33">
        <f>'男子申込書'!V46</f>
        <v>0</v>
      </c>
      <c r="U33" t="str">
        <f>'男子申込書'!Y48</f>
        <v>振込総額</v>
      </c>
      <c r="V33">
        <f>'男子申込書'!X46</f>
        <v>0</v>
      </c>
      <c r="W33">
        <v>31</v>
      </c>
    </row>
    <row r="34" spans="3:23" ht="13.5">
      <c r="C34">
        <f>'男子申込書'!C47</f>
        <v>0</v>
      </c>
      <c r="D34">
        <f>'男子申込書'!D47</f>
        <v>0</v>
      </c>
      <c r="E34">
        <f>'男子申込書'!E47</f>
        <v>0</v>
      </c>
      <c r="F34">
        <f>'男子申込書'!H47</f>
        <v>0</v>
      </c>
      <c r="G34">
        <f>'男子申込書'!I47</f>
        <v>0</v>
      </c>
      <c r="H34" t="str">
        <f>'男子申込書'!J47</f>
        <v>電話（携帯）</v>
      </c>
      <c r="I34">
        <f>'男子申込書'!K47</f>
        <v>0</v>
      </c>
      <c r="J34">
        <f>'男子申込書'!L47</f>
        <v>0</v>
      </c>
      <c r="K34">
        <f>'男子申込書'!M47</f>
        <v>0</v>
      </c>
      <c r="L34">
        <f>'男子申込書'!N47</f>
        <v>0</v>
      </c>
      <c r="M34" s="221">
        <f>'男子申込書'!O47</f>
        <v>0</v>
      </c>
      <c r="N34" s="221">
        <f>'男子申込書'!P47</f>
        <v>0</v>
      </c>
      <c r="O34" s="221">
        <f>'男子申込書'!Q47</f>
        <v>0</v>
      </c>
      <c r="P34" s="221">
        <f>'男子申込書'!R47</f>
        <v>0</v>
      </c>
      <c r="Q34" s="221">
        <f>'男子申込書'!S47</f>
        <v>0</v>
      </c>
      <c r="R34" s="221">
        <f>'男子申込書'!T47</f>
        <v>0</v>
      </c>
      <c r="S34" s="221">
        <f>'男子申込書'!U47</f>
        <v>0</v>
      </c>
      <c r="T34" s="221">
        <f>'男子申込書'!V47</f>
        <v>0</v>
      </c>
      <c r="U34" t="e">
        <f>男子申込書!#REF!</f>
        <v>#REF!</v>
      </c>
      <c r="V34" s="221">
        <f>'男子申込書'!X47</f>
        <v>0</v>
      </c>
      <c r="W34">
        <v>32</v>
      </c>
    </row>
    <row r="35" spans="3:23" ht="13.5">
      <c r="C35">
        <f>'男子申込書'!C48</f>
        <v>0</v>
      </c>
      <c r="D35">
        <f>'男子申込書'!D48</f>
        <v>0</v>
      </c>
      <c r="E35">
        <f>'男子申込書'!E48</f>
        <v>0</v>
      </c>
      <c r="F35">
        <f>'男子申込書'!H48</f>
        <v>0</v>
      </c>
      <c r="G35">
        <f>'男子申込書'!I48</f>
        <v>0</v>
      </c>
      <c r="H35" t="str">
        <f>'男子申込書'!J48</f>
        <v>e-mail</v>
      </c>
      <c r="I35">
        <f>'男子申込書'!K48</f>
        <v>0</v>
      </c>
      <c r="J35">
        <f>'男子申込書'!L48</f>
        <v>0</v>
      </c>
      <c r="K35">
        <f>'男子申込書'!M48</f>
        <v>0</v>
      </c>
      <c r="L35">
        <f>'男子申込書'!N48</f>
        <v>0</v>
      </c>
      <c r="M35" s="221">
        <f>'男子申込書'!O48</f>
        <v>0</v>
      </c>
      <c r="N35" s="221">
        <f>'男子申込書'!P48</f>
        <v>0</v>
      </c>
      <c r="O35" s="221">
        <f>'男子申込書'!Q48</f>
        <v>0</v>
      </c>
      <c r="P35" s="221">
        <f>'男子申込書'!R48</f>
        <v>0</v>
      </c>
      <c r="Q35" s="221">
        <f>'男子申込書'!S48</f>
        <v>0</v>
      </c>
      <c r="R35" s="221">
        <f>'男子申込書'!T48</f>
        <v>0</v>
      </c>
      <c r="S35" s="221">
        <f>'男子申込書'!U48</f>
        <v>0</v>
      </c>
      <c r="T35" s="221">
        <f>'男子申込書'!V48</f>
        <v>0</v>
      </c>
      <c r="U35" t="e">
        <f>男子申込書!#REF!</f>
        <v>#REF!</v>
      </c>
      <c r="V35" s="221">
        <f>'男子申込書'!X48</f>
        <v>0</v>
      </c>
      <c r="W35">
        <v>33</v>
      </c>
    </row>
    <row r="36" spans="3:23" ht="13.5">
      <c r="C36">
        <f>'男子申込書'!C49</f>
        <v>0</v>
      </c>
      <c r="D36">
        <f>'男子申込書'!D49</f>
        <v>0</v>
      </c>
      <c r="E36">
        <f>'男子申込書'!E49</f>
        <v>0</v>
      </c>
      <c r="F36">
        <f>'男子申込書'!H49</f>
        <v>0</v>
      </c>
      <c r="G36">
        <f>'男子申込書'!I49</f>
        <v>0</v>
      </c>
      <c r="H36">
        <f>'男子申込書'!J49</f>
        <v>0</v>
      </c>
      <c r="I36">
        <f>'男子申込書'!K49</f>
        <v>0</v>
      </c>
      <c r="J36">
        <f>'男子申込書'!L49</f>
        <v>0</v>
      </c>
      <c r="K36">
        <f>'男子申込書'!M49</f>
        <v>0</v>
      </c>
      <c r="L36">
        <f>'男子申込書'!N49</f>
        <v>0</v>
      </c>
      <c r="M36">
        <f>'男子申込書'!O49</f>
        <v>0</v>
      </c>
      <c r="N36">
        <f>'男子申込書'!P49</f>
        <v>0</v>
      </c>
      <c r="O36">
        <f>'男子申込書'!Q49</f>
        <v>0</v>
      </c>
      <c r="P36">
        <f>'男子申込書'!R49</f>
        <v>0</v>
      </c>
      <c r="Q36">
        <f>'男子申込書'!S49</f>
        <v>0</v>
      </c>
      <c r="R36">
        <f>'男子申込書'!T49</f>
        <v>0</v>
      </c>
      <c r="S36">
        <f>'男子申込書'!U49</f>
        <v>0</v>
      </c>
      <c r="T36">
        <f>'男子申込書'!V49</f>
        <v>0</v>
      </c>
      <c r="U36">
        <f>'男子申込書'!Y49</f>
        <v>0</v>
      </c>
      <c r="V36">
        <f>'男子申込書'!X49</f>
        <v>0</v>
      </c>
      <c r="W36">
        <v>34</v>
      </c>
    </row>
    <row r="37" spans="3:23" ht="13.5">
      <c r="C37">
        <f>'男子申込書'!C50</f>
        <v>0</v>
      </c>
      <c r="D37">
        <f>'男子申込書'!D50</f>
        <v>0</v>
      </c>
      <c r="E37">
        <f>'男子申込書'!E50</f>
        <v>0</v>
      </c>
      <c r="F37">
        <f>'男子申込書'!H50</f>
        <v>0</v>
      </c>
      <c r="G37">
        <f>'男子申込書'!I50</f>
        <v>0</v>
      </c>
      <c r="H37">
        <f>'男子申込書'!J50</f>
        <v>0</v>
      </c>
      <c r="I37">
        <f>'男子申込書'!K50</f>
        <v>0</v>
      </c>
      <c r="J37">
        <f>'男子申込書'!L50</f>
        <v>0</v>
      </c>
      <c r="K37">
        <f>'男子申込書'!M50</f>
        <v>0</v>
      </c>
      <c r="L37">
        <f>'男子申込書'!N50</f>
        <v>0</v>
      </c>
      <c r="M37">
        <f>'男子申込書'!O50</f>
        <v>0</v>
      </c>
      <c r="N37">
        <f>'男子申込書'!P50</f>
        <v>0</v>
      </c>
      <c r="O37">
        <f>'男子申込書'!Q50</f>
        <v>0</v>
      </c>
      <c r="P37">
        <f>'男子申込書'!R50</f>
        <v>0</v>
      </c>
      <c r="Q37">
        <f>'男子申込書'!S50</f>
        <v>0</v>
      </c>
      <c r="R37">
        <f>'男子申込書'!T50</f>
        <v>0</v>
      </c>
      <c r="S37">
        <f>'男子申込書'!U50</f>
        <v>0</v>
      </c>
      <c r="T37">
        <f>'男子申込書'!V50</f>
        <v>0</v>
      </c>
      <c r="U37">
        <f>'男子申込書'!Y50</f>
        <v>0</v>
      </c>
      <c r="V37">
        <f>'男子申込書'!X50</f>
        <v>0</v>
      </c>
      <c r="W37">
        <v>35</v>
      </c>
    </row>
    <row r="38" spans="3:23" ht="13.5">
      <c r="C38">
        <f>'男子申込書'!C51</f>
        <v>0</v>
      </c>
      <c r="D38">
        <f>'男子申込書'!D51</f>
        <v>0</v>
      </c>
      <c r="E38">
        <f>'男子申込書'!E51</f>
        <v>0</v>
      </c>
      <c r="F38">
        <f>'男子申込書'!H51</f>
        <v>0</v>
      </c>
      <c r="G38">
        <f>'男子申込書'!I51</f>
        <v>0</v>
      </c>
      <c r="H38">
        <f>'男子申込書'!J51</f>
        <v>0</v>
      </c>
      <c r="I38">
        <f>'男子申込書'!K51</f>
        <v>0</v>
      </c>
      <c r="J38">
        <f>'男子申込書'!L51</f>
        <v>0</v>
      </c>
      <c r="K38">
        <f>'男子申込書'!M51</f>
        <v>0</v>
      </c>
      <c r="L38">
        <f>'男子申込書'!N51</f>
        <v>0</v>
      </c>
      <c r="M38">
        <f>'男子申込書'!O51</f>
        <v>0</v>
      </c>
      <c r="N38">
        <f>'男子申込書'!P51</f>
        <v>0</v>
      </c>
      <c r="O38">
        <f>'男子申込書'!Q51</f>
        <v>0</v>
      </c>
      <c r="P38">
        <f>'男子申込書'!R51</f>
        <v>0</v>
      </c>
      <c r="Q38">
        <f>'男子申込書'!S51</f>
        <v>0</v>
      </c>
      <c r="R38">
        <f>'男子申込書'!T51</f>
        <v>0</v>
      </c>
      <c r="S38">
        <f>'男子申込書'!U51</f>
        <v>0</v>
      </c>
      <c r="T38">
        <f>'男子申込書'!V51</f>
        <v>0</v>
      </c>
      <c r="U38">
        <f>'男子申込書'!Y51</f>
        <v>0</v>
      </c>
      <c r="V38">
        <f>'男子申込書'!X51</f>
        <v>0</v>
      </c>
      <c r="W38">
        <v>36</v>
      </c>
    </row>
    <row r="39" spans="3:23" ht="13.5">
      <c r="C39">
        <f>'男子申込書'!C52</f>
        <v>0</v>
      </c>
      <c r="D39">
        <f>'男子申込書'!D52</f>
        <v>0</v>
      </c>
      <c r="E39">
        <f>'男子申込書'!E52</f>
        <v>0</v>
      </c>
      <c r="F39">
        <f>'男子申込書'!H52</f>
        <v>0</v>
      </c>
      <c r="G39">
        <f>'男子申込書'!I52</f>
        <v>0</v>
      </c>
      <c r="H39">
        <f>'男子申込書'!J52</f>
        <v>0</v>
      </c>
      <c r="I39">
        <f>'男子申込書'!K52</f>
        <v>0</v>
      </c>
      <c r="J39">
        <f>'男子申込書'!L52</f>
        <v>0</v>
      </c>
      <c r="K39">
        <f>'男子申込書'!M52</f>
        <v>0</v>
      </c>
      <c r="L39">
        <f>'男子申込書'!N52</f>
        <v>0</v>
      </c>
      <c r="M39">
        <f>'男子申込書'!O52</f>
        <v>0</v>
      </c>
      <c r="N39">
        <f>'男子申込書'!P52</f>
        <v>0</v>
      </c>
      <c r="O39">
        <f>'男子申込書'!Q52</f>
        <v>0</v>
      </c>
      <c r="P39">
        <f>'男子申込書'!R52</f>
        <v>0</v>
      </c>
      <c r="Q39">
        <f>'男子申込書'!S52</f>
        <v>0</v>
      </c>
      <c r="R39">
        <f>'男子申込書'!T52</f>
        <v>0</v>
      </c>
      <c r="S39">
        <f>'男子申込書'!U52</f>
        <v>0</v>
      </c>
      <c r="T39">
        <f>'男子申込書'!V52</f>
        <v>0</v>
      </c>
      <c r="U39">
        <f>'男子申込書'!Y52</f>
        <v>0</v>
      </c>
      <c r="V39">
        <f>'男子申込書'!X52</f>
        <v>0</v>
      </c>
      <c r="W39">
        <v>37</v>
      </c>
    </row>
    <row r="40" spans="3:23" ht="13.5">
      <c r="C40">
        <f>'男子申込書'!C53</f>
        <v>0</v>
      </c>
      <c r="D40">
        <f>'男子申込書'!D53</f>
        <v>0</v>
      </c>
      <c r="E40">
        <f>'男子申込書'!E53</f>
        <v>0</v>
      </c>
      <c r="F40">
        <f>'男子申込書'!H53</f>
        <v>0</v>
      </c>
      <c r="G40">
        <f>'男子申込書'!I53</f>
        <v>0</v>
      </c>
      <c r="H40">
        <f>'男子申込書'!J53</f>
        <v>0</v>
      </c>
      <c r="I40">
        <f>'男子申込書'!K53</f>
        <v>0</v>
      </c>
      <c r="J40">
        <f>'男子申込書'!L53</f>
        <v>0</v>
      </c>
      <c r="K40">
        <f>'男子申込書'!M53</f>
        <v>0</v>
      </c>
      <c r="L40">
        <f>'男子申込書'!N53</f>
        <v>0</v>
      </c>
      <c r="M40">
        <f>'男子申込書'!O53</f>
        <v>0</v>
      </c>
      <c r="N40">
        <f>'男子申込書'!P53</f>
        <v>0</v>
      </c>
      <c r="O40">
        <f>'男子申込書'!Q53</f>
        <v>0</v>
      </c>
      <c r="P40">
        <f>'男子申込書'!R53</f>
        <v>0</v>
      </c>
      <c r="Q40">
        <f>'男子申込書'!S53</f>
        <v>0</v>
      </c>
      <c r="R40">
        <f>'男子申込書'!T53</f>
        <v>0</v>
      </c>
      <c r="S40">
        <f>'男子申込書'!U53</f>
        <v>0</v>
      </c>
      <c r="T40">
        <f>'男子申込書'!V53</f>
        <v>0</v>
      </c>
      <c r="U40">
        <f>'男子申込書'!Y53</f>
        <v>0</v>
      </c>
      <c r="V40">
        <f>'男子申込書'!X53</f>
        <v>0</v>
      </c>
      <c r="W40">
        <v>38</v>
      </c>
    </row>
    <row r="41" spans="3:23" ht="13.5">
      <c r="C41">
        <f>'男子申込書'!C54</f>
        <v>0</v>
      </c>
      <c r="D41">
        <f>'男子申込書'!D54</f>
        <v>0</v>
      </c>
      <c r="E41">
        <f>'男子申込書'!E54</f>
        <v>0</v>
      </c>
      <c r="F41">
        <f>'男子申込書'!H54</f>
        <v>0</v>
      </c>
      <c r="G41">
        <f>'男子申込書'!I54</f>
        <v>0</v>
      </c>
      <c r="H41">
        <f>'男子申込書'!J54</f>
        <v>0</v>
      </c>
      <c r="I41">
        <f>'男子申込書'!K54</f>
        <v>0</v>
      </c>
      <c r="J41">
        <f>'男子申込書'!L54</f>
        <v>0</v>
      </c>
      <c r="K41">
        <f>'男子申込書'!M54</f>
        <v>0</v>
      </c>
      <c r="L41">
        <f>'男子申込書'!N54</f>
        <v>0</v>
      </c>
      <c r="M41">
        <f>'男子申込書'!O54</f>
        <v>0</v>
      </c>
      <c r="N41">
        <f>'男子申込書'!P54</f>
        <v>0</v>
      </c>
      <c r="O41">
        <f>'男子申込書'!Q54</f>
        <v>0</v>
      </c>
      <c r="P41">
        <f>'男子申込書'!R54</f>
        <v>0</v>
      </c>
      <c r="Q41">
        <f>'男子申込書'!S54</f>
        <v>0</v>
      </c>
      <c r="R41">
        <f>'男子申込書'!T54</f>
        <v>0</v>
      </c>
      <c r="S41">
        <f>'男子申込書'!U54</f>
        <v>0</v>
      </c>
      <c r="T41">
        <f>'男子申込書'!V54</f>
        <v>0</v>
      </c>
      <c r="U41">
        <f>'男子申込書'!Y54</f>
        <v>0</v>
      </c>
      <c r="V41">
        <f>'男子申込書'!X54</f>
        <v>0</v>
      </c>
      <c r="W41">
        <v>39</v>
      </c>
    </row>
    <row r="42" spans="3:23" ht="13.5">
      <c r="C42">
        <f>'男子申込書'!C55</f>
        <v>0</v>
      </c>
      <c r="D42">
        <f>'男子申込書'!D55</f>
        <v>0</v>
      </c>
      <c r="E42">
        <f>'男子申込書'!E55</f>
        <v>0</v>
      </c>
      <c r="F42">
        <f>'男子申込書'!H55</f>
        <v>0</v>
      </c>
      <c r="G42">
        <f>'男子申込書'!I55</f>
        <v>0</v>
      </c>
      <c r="H42">
        <f>'男子申込書'!J55</f>
        <v>0</v>
      </c>
      <c r="I42">
        <f>'男子申込書'!K55</f>
        <v>0</v>
      </c>
      <c r="J42">
        <f>'男子申込書'!L55</f>
        <v>0</v>
      </c>
      <c r="K42">
        <f>'男子申込書'!M55</f>
        <v>0</v>
      </c>
      <c r="L42">
        <f>'男子申込書'!N55</f>
        <v>0</v>
      </c>
      <c r="M42">
        <f>'男子申込書'!O55</f>
        <v>0</v>
      </c>
      <c r="N42">
        <f>'男子申込書'!P55</f>
        <v>0</v>
      </c>
      <c r="O42">
        <f>'男子申込書'!Q55</f>
        <v>0</v>
      </c>
      <c r="P42">
        <f>'男子申込書'!R55</f>
        <v>0</v>
      </c>
      <c r="Q42">
        <f>'男子申込書'!S55</f>
        <v>0</v>
      </c>
      <c r="R42">
        <f>'男子申込書'!T55</f>
        <v>0</v>
      </c>
      <c r="S42">
        <f>'男子申込書'!U55</f>
        <v>0</v>
      </c>
      <c r="T42">
        <f>'男子申込書'!V55</f>
        <v>0</v>
      </c>
      <c r="U42">
        <f>'男子申込書'!Y55</f>
        <v>0</v>
      </c>
      <c r="V42">
        <f>'男子申込書'!X55</f>
        <v>0</v>
      </c>
      <c r="W42">
        <v>40</v>
      </c>
    </row>
    <row r="43" spans="3:23" ht="13.5">
      <c r="C43">
        <f>'男子申込書'!C56</f>
        <v>0</v>
      </c>
      <c r="D43">
        <f>'男子申込書'!D56</f>
        <v>0</v>
      </c>
      <c r="E43">
        <f>'男子申込書'!E56</f>
        <v>0</v>
      </c>
      <c r="F43">
        <f>'男子申込書'!H56</f>
        <v>0</v>
      </c>
      <c r="G43">
        <f>'男子申込書'!I56</f>
        <v>0</v>
      </c>
      <c r="H43">
        <f>'男子申込書'!J56</f>
        <v>0</v>
      </c>
      <c r="I43">
        <f>'男子申込書'!K56</f>
        <v>0</v>
      </c>
      <c r="J43">
        <f>'男子申込書'!L56</f>
        <v>0</v>
      </c>
      <c r="K43">
        <f>'男子申込書'!M56</f>
        <v>0</v>
      </c>
      <c r="L43">
        <f>'男子申込書'!N56</f>
        <v>0</v>
      </c>
      <c r="M43">
        <f>'男子申込書'!O56</f>
        <v>0</v>
      </c>
      <c r="N43">
        <f>'男子申込書'!P56</f>
        <v>0</v>
      </c>
      <c r="O43">
        <f>'男子申込書'!Q56</f>
        <v>0</v>
      </c>
      <c r="P43">
        <f>'男子申込書'!R56</f>
        <v>0</v>
      </c>
      <c r="Q43">
        <f>'男子申込書'!S56</f>
        <v>0</v>
      </c>
      <c r="R43">
        <f>'男子申込書'!T56</f>
        <v>0</v>
      </c>
      <c r="S43">
        <f>'男子申込書'!U56</f>
        <v>0</v>
      </c>
      <c r="T43">
        <f>'男子申込書'!V56</f>
        <v>0</v>
      </c>
      <c r="U43">
        <f>'男子申込書'!Y56</f>
        <v>0</v>
      </c>
      <c r="V43">
        <f>'男子申込書'!X56</f>
        <v>0</v>
      </c>
      <c r="W43">
        <v>41</v>
      </c>
    </row>
    <row r="44" spans="3:23" ht="13.5">
      <c r="C44">
        <f>'男子申込書'!C57</f>
        <v>0</v>
      </c>
      <c r="D44">
        <f>'男子申込書'!D57</f>
        <v>0</v>
      </c>
      <c r="E44">
        <f>'男子申込書'!E57</f>
        <v>0</v>
      </c>
      <c r="F44">
        <f>'男子申込書'!H57</f>
        <v>0</v>
      </c>
      <c r="G44">
        <f>'男子申込書'!I57</f>
        <v>0</v>
      </c>
      <c r="H44">
        <f>'男子申込書'!J57</f>
        <v>0</v>
      </c>
      <c r="I44">
        <f>'男子申込書'!K57</f>
        <v>0</v>
      </c>
      <c r="J44">
        <f>'男子申込書'!L57</f>
        <v>0</v>
      </c>
      <c r="K44">
        <f>'男子申込書'!M57</f>
        <v>0</v>
      </c>
      <c r="L44">
        <f>'男子申込書'!N57</f>
        <v>0</v>
      </c>
      <c r="M44">
        <f>'男子申込書'!O57</f>
        <v>0</v>
      </c>
      <c r="N44">
        <f>'男子申込書'!P57</f>
        <v>0</v>
      </c>
      <c r="O44">
        <f>'男子申込書'!Q57</f>
        <v>0</v>
      </c>
      <c r="P44">
        <f>'男子申込書'!R57</f>
        <v>0</v>
      </c>
      <c r="Q44">
        <f>'男子申込書'!S57</f>
        <v>0</v>
      </c>
      <c r="R44">
        <f>'男子申込書'!T57</f>
        <v>0</v>
      </c>
      <c r="S44">
        <f>'男子申込書'!U57</f>
        <v>0</v>
      </c>
      <c r="T44">
        <f>'男子申込書'!V57</f>
        <v>0</v>
      </c>
      <c r="U44">
        <f>'男子申込書'!Y57</f>
        <v>0</v>
      </c>
      <c r="V44">
        <f>'男子申込書'!X57</f>
        <v>0</v>
      </c>
      <c r="W44">
        <v>42</v>
      </c>
    </row>
    <row r="45" spans="3:23" ht="13.5">
      <c r="C45">
        <f>'男子申込書'!C58</f>
        <v>0</v>
      </c>
      <c r="D45">
        <f>'男子申込書'!D58</f>
        <v>0</v>
      </c>
      <c r="E45">
        <f>'男子申込書'!E58</f>
        <v>0</v>
      </c>
      <c r="F45">
        <f>'男子申込書'!H58</f>
        <v>0</v>
      </c>
      <c r="G45">
        <f>'男子申込書'!I58</f>
        <v>0</v>
      </c>
      <c r="H45">
        <f>'男子申込書'!J58</f>
        <v>0</v>
      </c>
      <c r="I45">
        <f>'男子申込書'!K58</f>
        <v>0</v>
      </c>
      <c r="J45">
        <f>'男子申込書'!L58</f>
        <v>0</v>
      </c>
      <c r="K45">
        <f>'男子申込書'!M58</f>
        <v>0</v>
      </c>
      <c r="L45">
        <f>'男子申込書'!N58</f>
        <v>0</v>
      </c>
      <c r="M45">
        <f>'男子申込書'!O58</f>
        <v>0</v>
      </c>
      <c r="N45">
        <f>'男子申込書'!P58</f>
        <v>0</v>
      </c>
      <c r="O45">
        <f>'男子申込書'!Q58</f>
        <v>0</v>
      </c>
      <c r="P45">
        <f>'男子申込書'!R58</f>
        <v>0</v>
      </c>
      <c r="Q45">
        <f>'男子申込書'!S58</f>
        <v>0</v>
      </c>
      <c r="R45">
        <f>'男子申込書'!T58</f>
        <v>0</v>
      </c>
      <c r="S45">
        <f>'男子申込書'!U58</f>
        <v>0</v>
      </c>
      <c r="T45">
        <f>'男子申込書'!V58</f>
        <v>0</v>
      </c>
      <c r="U45">
        <f>'男子申込書'!Y58</f>
        <v>0</v>
      </c>
      <c r="V45">
        <f>'男子申込書'!X58</f>
        <v>0</v>
      </c>
      <c r="W45">
        <v>43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資格</dc:creator>
  <cp:keywords/>
  <dc:description/>
  <cp:lastModifiedBy>taka</cp:lastModifiedBy>
  <cp:lastPrinted>2016-04-07T02:31:53Z</cp:lastPrinted>
  <dcterms:created xsi:type="dcterms:W3CDTF">2001-02-16T04:02:20Z</dcterms:created>
  <dcterms:modified xsi:type="dcterms:W3CDTF">2017-11-02T21:48:00Z</dcterms:modified>
  <cp:category/>
  <cp:version/>
  <cp:contentType/>
  <cp:contentStatus/>
</cp:coreProperties>
</file>