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75" yWindow="15" windowWidth="14955" windowHeight="8685" tabRatio="931" firstSheet="1" activeTab="10"/>
  </bookViews>
  <sheets>
    <sheet name="000000" sheetId="1" state="veryHidden" r:id="rId1"/>
    <sheet name="参加者名簿　記入注記" sheetId="2" r:id="rId2"/>
    <sheet name="臨時監督申請書　記入注記" sheetId="3" r:id="rId3"/>
    <sheet name="臨時監督申請書" sheetId="4" r:id="rId4"/>
    <sheet name="参加者名簿" sheetId="5" r:id="rId5"/>
    <sheet name="会員証等写し貼付用紙①" sheetId="6" r:id="rId6"/>
    <sheet name="用紙②7～14" sheetId="7" r:id="rId7"/>
    <sheet name="用紙③15～20" sheetId="8" r:id="rId8"/>
    <sheet name="用紙④21～25" sheetId="9" r:id="rId9"/>
    <sheet name="区分表" sheetId="10" r:id="rId10"/>
    <sheet name="参加登録DB" sheetId="11" r:id="rId11"/>
    <sheet name="説明事項" sheetId="12" r:id="rId12"/>
    <sheet name="作業" sheetId="13" state="hidden" r:id="rId13"/>
  </sheets>
  <definedNames>
    <definedName name="_xlfn.IFERROR" hidden="1">#NAME?</definedName>
    <definedName name="_xlfn.IFS" hidden="1">#NAME?</definedName>
    <definedName name="_xlnm.Print_Area" localSheetId="4">'参加者名簿'!$A$1:$W$48</definedName>
    <definedName name="_xlnm.Print_Area" localSheetId="1">'参加者名簿　記入注記'!$A$1:$W$48</definedName>
    <definedName name="_xlnm.Print_Area" localSheetId="10">'参加登録DB'!$B$1:$S$33</definedName>
    <definedName name="_xlnm.Print_Area" localSheetId="7">'用紙③15～20'!$A$1:$N$20</definedName>
    <definedName name="_xlnm.Print_Area" localSheetId="8">'用紙④21～25'!$A$1:$N$20</definedName>
    <definedName name="_xlnm.Print_Area" localSheetId="3">'臨時監督申請書'!$A$1:$J$29</definedName>
    <definedName name="_xlnm.Print_Area" localSheetId="2">'臨時監督申請書　記入注記'!$A$1:$J$29</definedName>
    <definedName name="_xlnm.Print_Titles" localSheetId="10">'参加登録DB'!$1:$2</definedName>
  </definedNames>
  <calcPr fullCalcOnLoad="1"/>
</workbook>
</file>

<file path=xl/comments11.xml><?xml version="1.0" encoding="utf-8"?>
<comments xmlns="http://schemas.openxmlformats.org/spreadsheetml/2006/main">
  <authors>
    <author>髙際淳</author>
  </authors>
  <commentList>
    <comment ref="Z2" authorId="0">
      <text>
        <r>
          <rPr>
            <sz val="11"/>
            <rFont val="MS P ゴシック"/>
            <family val="3"/>
          </rPr>
          <t xml:space="preserve">JASA手入力（選択式）
</t>
        </r>
      </text>
    </comment>
  </commentList>
</comments>
</file>

<file path=xl/comments2.xml><?xml version="1.0" encoding="utf-8"?>
<comments xmlns="http://schemas.openxmlformats.org/spreadsheetml/2006/main">
  <authors>
    <author> </author>
    <author>W.Ishida</author>
  </authors>
  <commentList>
    <comment ref="D16" authorId="0">
      <text>
        <r>
          <rPr>
            <b/>
            <sz val="9"/>
            <rFont val="ＭＳ Ｐゴシック"/>
            <family val="3"/>
          </rPr>
          <t xml:space="preserve"> １部から７部へと、部ごとに連続して掲載します。
</t>
        </r>
        <r>
          <rPr>
            <sz val="9"/>
            <rFont val="ＭＳ Ｐゴシック"/>
            <family val="3"/>
          </rPr>
          <t>（データファイルで入力の際は区分は種目・生年月日を入力すれば自動的に表示されますが、必ずご確認下さい。）</t>
        </r>
      </text>
    </comment>
    <comment ref="B31" authorId="0">
      <text>
        <r>
          <rPr>
            <b/>
            <sz val="9"/>
            <rFont val="ＭＳ Ｐゴシック"/>
            <family val="3"/>
          </rPr>
          <t>女子はこの行以降から</t>
        </r>
      </text>
    </comment>
    <comment ref="C16" authorId="0">
      <text>
        <r>
          <rPr>
            <b/>
            <sz val="9"/>
            <rFont val="ＭＳ Ｐゴシック"/>
            <family val="3"/>
          </rPr>
          <t>組手のあとに形の選手をそれぞれまとめて記載する。</t>
        </r>
      </text>
    </comment>
    <comment ref="B41" authorId="0">
      <text>
        <r>
          <rPr>
            <b/>
            <sz val="9"/>
            <rFont val="ＭＳ Ｐゴシック"/>
            <family val="3"/>
          </rPr>
          <t>各注意事項を確認の上記載のこと</t>
        </r>
      </text>
    </comment>
    <comment ref="M14" authorId="0">
      <text>
        <r>
          <rPr>
            <b/>
            <sz val="9"/>
            <rFont val="ＭＳ Ｐゴシック"/>
            <family val="3"/>
          </rPr>
          <t>４月１日現在の満年齢です。</t>
        </r>
        <r>
          <rPr>
            <sz val="9"/>
            <rFont val="ＭＳ Ｐゴシック"/>
            <family val="3"/>
          </rPr>
          <t xml:space="preserve">
（データファイルで入力の際は生年月日を入力すれば自動的に計算されます。）</t>
        </r>
      </text>
    </comment>
    <comment ref="P25" authorId="1">
      <text>
        <r>
          <rPr>
            <b/>
            <sz val="9"/>
            <rFont val="ＭＳ Ｐゴシック"/>
            <family val="3"/>
          </rPr>
          <t>段位はアラビア数字でご記入ください。</t>
        </r>
        <r>
          <rPr>
            <sz val="9"/>
            <rFont val="ＭＳ Ｐゴシック"/>
            <family val="3"/>
          </rPr>
          <t xml:space="preserve">
※初段は”1”としてください。</t>
        </r>
      </text>
    </comment>
    <comment ref="R31" authorId="1">
      <text>
        <r>
          <rPr>
            <sz val="12"/>
            <color indexed="9"/>
            <rFont val="HGP創英角ｺﾞｼｯｸUB"/>
            <family val="3"/>
          </rPr>
          <t>会員証に記載の段位取得年月日を記入してください。</t>
        </r>
      </text>
    </comment>
    <comment ref="T24" authorId="1">
      <text>
        <r>
          <rPr>
            <b/>
            <sz val="9"/>
            <rFont val="ＭＳ Ｐゴシック"/>
            <family val="3"/>
          </rPr>
          <t>保有の日体協の指導者資格を記入してください。</t>
        </r>
        <r>
          <rPr>
            <sz val="9"/>
            <rFont val="ＭＳ Ｐゴシック"/>
            <family val="3"/>
          </rPr>
          <t xml:space="preserve">
・上級コーチ　・コーチ
・上級指導員　・指導員
・教師　・上級教師
・その他　のいずれかを記入</t>
        </r>
      </text>
    </comment>
    <comment ref="Q16" authorId="1">
      <text>
        <r>
          <rPr>
            <sz val="12"/>
            <color indexed="9"/>
            <rFont val="HGP創英角ｺﾞｼｯｸUB"/>
            <family val="3"/>
          </rPr>
          <t>会員証に記載の段位取得年月日を記入してください。</t>
        </r>
      </text>
    </comment>
    <comment ref="V14" authorId="1">
      <text>
        <r>
          <rPr>
            <sz val="9"/>
            <rFont val="ＭＳ Ｐゴシック"/>
            <family val="3"/>
          </rPr>
          <t>11ケタの番号をお持ちの方は</t>
        </r>
        <r>
          <rPr>
            <b/>
            <sz val="9"/>
            <rFont val="ＭＳ Ｐゴシック"/>
            <family val="3"/>
          </rPr>
          <t>下7桁の番号</t>
        </r>
        <r>
          <rPr>
            <sz val="9"/>
            <rFont val="ＭＳ Ｐゴシック"/>
            <family val="3"/>
          </rPr>
          <t xml:space="preserve">を記入してください
</t>
        </r>
      </text>
    </comment>
    <comment ref="E25" authorId="1">
      <text>
        <r>
          <rPr>
            <sz val="9"/>
            <rFont val="ＭＳ Ｐゴシック"/>
            <family val="3"/>
          </rPr>
          <t>連続出場などのデータ処理の都合上、姓と名前の間に</t>
        </r>
        <r>
          <rPr>
            <b/>
            <sz val="9"/>
            <rFont val="ＭＳ Ｐゴシック"/>
            <family val="3"/>
          </rPr>
          <t>全角のスペースを１つだけ</t>
        </r>
        <r>
          <rPr>
            <sz val="9"/>
            <rFont val="ＭＳ Ｐゴシック"/>
            <family val="3"/>
          </rPr>
          <t>入れてください。(監督も同様です。)
○：全空連　太郎
×：全空連太郎
×：全 空 連 太 郎</t>
        </r>
      </text>
    </comment>
    <comment ref="B11" authorId="1">
      <text>
        <r>
          <rPr>
            <b/>
            <sz val="9"/>
            <rFont val="ＭＳ Ｐゴシック"/>
            <family val="3"/>
          </rPr>
          <t>「男」または
「女」と記入</t>
        </r>
      </text>
    </comment>
  </commentList>
</comments>
</file>

<file path=xl/comments3.xml><?xml version="1.0" encoding="utf-8"?>
<comments xmlns="http://schemas.openxmlformats.org/spreadsheetml/2006/main">
  <authors>
    <author> </author>
    <author>W.Ishida</author>
  </authors>
  <commentList>
    <comment ref="B16" authorId="0">
      <text>
        <r>
          <rPr>
            <b/>
            <sz val="9"/>
            <rFont val="ＭＳ Ｐゴシック"/>
            <family val="3"/>
          </rPr>
          <t>（データファイルで入力の際は、枠の上にカーソルをもっていき、左クリックをするとチェックのオン・オフができます。）</t>
        </r>
      </text>
    </comment>
    <comment ref="C14" authorId="1">
      <text>
        <r>
          <rPr>
            <b/>
            <sz val="9"/>
            <rFont val="ＭＳ Ｐゴシック"/>
            <family val="3"/>
          </rPr>
          <t>苗字と名前の間に全角スペースを１つ入れてください。</t>
        </r>
        <r>
          <rPr>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B16" authorId="0">
      <text>
        <r>
          <rPr>
            <b/>
            <sz val="9"/>
            <rFont val="ＭＳ Ｐゴシック"/>
            <family val="3"/>
          </rPr>
          <t>（データファイルで入力の際は、半角数字の”1”を入力するとチェックのオン・オフができます。）</t>
        </r>
      </text>
    </comment>
  </commentList>
</comments>
</file>

<file path=xl/sharedStrings.xml><?xml version="1.0" encoding="utf-8"?>
<sst xmlns="http://schemas.openxmlformats.org/spreadsheetml/2006/main" count="894" uniqueCount="396">
  <si>
    <t>都道府県名</t>
  </si>
  <si>
    <t>氏　　名</t>
  </si>
  <si>
    <t>監　督</t>
  </si>
  <si>
    <t>空手道連盟</t>
  </si>
  <si>
    <t>【種目】</t>
  </si>
  <si>
    <t>【監　督】
全空連会員証写し</t>
  </si>
  <si>
    <t>＊参加者総数</t>
  </si>
  <si>
    <t>名　</t>
  </si>
  <si>
    <t>内訳</t>
  </si>
  <si>
    <t>（監督</t>
  </si>
  <si>
    <t>名）</t>
  </si>
  <si>
    <t>（選手</t>
  </si>
  <si>
    <t>性別</t>
  </si>
  <si>
    <t>部</t>
  </si>
  <si>
    <t>全空連審判資格</t>
  </si>
  <si>
    <t>日体協指導者・コーチ資格</t>
  </si>
  <si>
    <t>段位</t>
  </si>
  <si>
    <t>生年月日
（西暦）</t>
  </si>
  <si>
    <t>連絡先</t>
  </si>
  <si>
    <t>住所</t>
  </si>
  <si>
    <t>会長</t>
  </si>
  <si>
    <t>ふりがな</t>
  </si>
  <si>
    <r>
      <t xml:space="preserve">全　空　連
</t>
    </r>
    <r>
      <rPr>
        <sz val="9"/>
        <rFont val="ＭＳ Ｐゴシック"/>
        <family val="3"/>
      </rPr>
      <t>会員証番号</t>
    </r>
  </si>
  <si>
    <t>組手
形</t>
  </si>
  <si>
    <t>No</t>
  </si>
  <si>
    <r>
      <t xml:space="preserve">年齢
</t>
    </r>
    <r>
      <rPr>
        <sz val="8"/>
        <rFont val="ＭＳ Ｐゴシック"/>
        <family val="3"/>
      </rPr>
      <t>4/1現在</t>
    </r>
  </si>
  <si>
    <r>
      <t>ゼッケンNo</t>
    </r>
    <r>
      <rPr>
        <sz val="11"/>
        <rFont val="ＭＳ Ｐゴシック"/>
        <family val="3"/>
      </rPr>
      <t xml:space="preserve">
</t>
    </r>
    <r>
      <rPr>
        <sz val="6"/>
        <rFont val="ＭＳ Ｐゴシック"/>
        <family val="3"/>
      </rPr>
      <t>（全空連記入）</t>
    </r>
  </si>
  <si>
    <t>氏　　　名</t>
  </si>
  <si>
    <t>e-mail</t>
  </si>
  <si>
    <t>記載責任者
連絡担当者</t>
  </si>
  <si>
    <r>
      <t>氏　　名　　</t>
    </r>
    <r>
      <rPr>
        <sz val="9"/>
        <rFont val="ＭＳ Ｐ明朝"/>
        <family val="1"/>
      </rPr>
      <t>（ふりがな）</t>
    </r>
  </si>
  <si>
    <t>◆本紙記載の順番で別紙の参加登録用紙の氏名を記載すること。</t>
  </si>
  <si>
    <t>記載上の
注意事項</t>
  </si>
  <si>
    <t>女</t>
  </si>
  <si>
    <t>男</t>
  </si>
  <si>
    <t>組手</t>
  </si>
  <si>
    <r>
      <t>◆年齢は</t>
    </r>
    <r>
      <rPr>
        <sz val="10"/>
        <rFont val="ＭＳ ゴシック"/>
        <family val="3"/>
      </rPr>
      <t>本年４月１日時点での満年齢</t>
    </r>
    <r>
      <rPr>
        <sz val="10"/>
        <rFont val="ＭＳ Ｐ明朝"/>
        <family val="1"/>
      </rPr>
      <t>とすること。（毎回誤記が多いので特に注意）</t>
    </r>
  </si>
  <si>
    <t>◆記載の順番　①組手群の次に形の群を記載する。②組手・形の各群内では１部→２部→３部と順次記載する。</t>
  </si>
  <si>
    <r>
      <t>　</t>
    </r>
    <r>
      <rPr>
        <sz val="10"/>
        <rFont val="ＭＳ Ｐ明朝"/>
        <family val="1"/>
      </rPr>
      <t>▲選手が監督を兼任する場合は監督欄の「□兼選手」のチェック枠に☑印を付してしてください。</t>
    </r>
    <r>
      <rPr>
        <sz val="11"/>
        <rFont val="ＭＳ Ｐゴシック"/>
        <family val="3"/>
      </rPr>
      <t>　
【選手名簿】</t>
    </r>
  </si>
  <si>
    <t>資　　格</t>
  </si>
  <si>
    <t>　指導員</t>
  </si>
  <si>
    <t>　上級指導員</t>
  </si>
  <si>
    <t>.</t>
  </si>
  <si>
    <t>全空連　太郎</t>
  </si>
  <si>
    <t>全空連　次郎</t>
  </si>
  <si>
    <t>男子組手</t>
  </si>
  <si>
    <t>形</t>
  </si>
  <si>
    <t>全空連　花子</t>
  </si>
  <si>
    <t>50</t>
  </si>
  <si>
    <t>69</t>
  </si>
  <si>
    <t>44 歳</t>
  </si>
  <si>
    <t>49 歳</t>
  </si>
  <si>
    <t>40 歳</t>
  </si>
  <si>
    <t>41 歳</t>
  </si>
  <si>
    <t>42 歳</t>
  </si>
  <si>
    <t>43 歳</t>
  </si>
  <si>
    <t>45 歳</t>
  </si>
  <si>
    <t>46 歳</t>
  </si>
  <si>
    <t>47 歳</t>
  </si>
  <si>
    <t>48 歳</t>
  </si>
  <si>
    <t>50 歳</t>
  </si>
  <si>
    <t>51 歳</t>
  </si>
  <si>
    <t>52 歳</t>
  </si>
  <si>
    <t>53 歳</t>
  </si>
  <si>
    <t>54 歳</t>
  </si>
  <si>
    <t>55 歳</t>
  </si>
  <si>
    <t>56 歳</t>
  </si>
  <si>
    <t>57 歳</t>
  </si>
  <si>
    <t>58 歳</t>
  </si>
  <si>
    <t>59 歳</t>
  </si>
  <si>
    <t>60 歳</t>
  </si>
  <si>
    <t>61 歳</t>
  </si>
  <si>
    <t>62 歳</t>
  </si>
  <si>
    <t>63 歳</t>
  </si>
  <si>
    <t>64 歳</t>
  </si>
  <si>
    <t>65 歳</t>
  </si>
  <si>
    <t>66 歳</t>
  </si>
  <si>
    <t>67 歳</t>
  </si>
  <si>
    <t>68 歳</t>
  </si>
  <si>
    <t>69 歳</t>
  </si>
  <si>
    <t>70 歳</t>
  </si>
  <si>
    <t>71 歳</t>
  </si>
  <si>
    <t>72 歳</t>
  </si>
  <si>
    <t>73 歳</t>
  </si>
  <si>
    <t>74 歳</t>
  </si>
  <si>
    <t>75 歳</t>
  </si>
  <si>
    <t>76 歳</t>
  </si>
  <si>
    <t>77 歳</t>
  </si>
  <si>
    <t>78 歳</t>
  </si>
  <si>
    <t>79 歳</t>
  </si>
  <si>
    <t>80 歳</t>
  </si>
  <si>
    <t>81 歳</t>
  </si>
  <si>
    <t>82 歳</t>
  </si>
  <si>
    <t>83 歳</t>
  </si>
  <si>
    <t>84 歳</t>
  </si>
  <si>
    <t>85 歳</t>
  </si>
  <si>
    <t>86 歳</t>
  </si>
  <si>
    <t>87 歳</t>
  </si>
  <si>
    <t>88 歳</t>
  </si>
  <si>
    <t>89 歳</t>
  </si>
  <si>
    <t>90 歳</t>
  </si>
  <si>
    <t>91 歳</t>
  </si>
  <si>
    <t>92 歳</t>
  </si>
  <si>
    <t>93 歳</t>
  </si>
  <si>
    <t>94 歳</t>
  </si>
  <si>
    <t>95 歳</t>
  </si>
  <si>
    <t>96 歳</t>
  </si>
  <si>
    <t>97 歳</t>
  </si>
  <si>
    <t>98 歳</t>
  </si>
  <si>
    <t>99 歳</t>
  </si>
  <si>
    <t>100 歳</t>
  </si>
  <si>
    <t>男子形</t>
  </si>
  <si>
    <t>女子組手</t>
  </si>
  <si>
    <t>女子形</t>
  </si>
  <si>
    <t>35 歳</t>
  </si>
  <si>
    <t>36 歳</t>
  </si>
  <si>
    <t>37 歳</t>
  </si>
  <si>
    <t>38 歳</t>
  </si>
  <si>
    <t>39 歳</t>
  </si>
  <si>
    <t>／</t>
  </si>
  <si>
    <t>全空連　キク</t>
  </si>
  <si>
    <t>69</t>
  </si>
  <si>
    <t>23</t>
  </si>
  <si>
    <t>35歳</t>
  </si>
  <si>
    <t>36歳</t>
  </si>
  <si>
    <t>37歳</t>
  </si>
  <si>
    <t>38歳</t>
  </si>
  <si>
    <t>39歳</t>
  </si>
  <si>
    <t>40歳</t>
  </si>
  <si>
    <t>41歳</t>
  </si>
  <si>
    <t>42歳</t>
  </si>
  <si>
    <t>43歳</t>
  </si>
  <si>
    <t>44歳</t>
  </si>
  <si>
    <t>45歳</t>
  </si>
  <si>
    <t>46歳</t>
  </si>
  <si>
    <t>47歳</t>
  </si>
  <si>
    <t>48歳</t>
  </si>
  <si>
    <t>49歳</t>
  </si>
  <si>
    <t>50歳</t>
  </si>
  <si>
    <t>51歳</t>
  </si>
  <si>
    <t>52歳</t>
  </si>
  <si>
    <t>53歳</t>
  </si>
  <si>
    <t>54歳</t>
  </si>
  <si>
    <t>55歳</t>
  </si>
  <si>
    <t>56歳</t>
  </si>
  <si>
    <t>57歳</t>
  </si>
  <si>
    <t>58歳</t>
  </si>
  <si>
    <t>59歳</t>
  </si>
  <si>
    <t>60歳</t>
  </si>
  <si>
    <t>61歳</t>
  </si>
  <si>
    <t>62歳</t>
  </si>
  <si>
    <t>63歳</t>
  </si>
  <si>
    <t>64歳</t>
  </si>
  <si>
    <t>65歳</t>
  </si>
  <si>
    <t>66歳</t>
  </si>
  <si>
    <t>67歳</t>
  </si>
  <si>
    <t>68歳</t>
  </si>
  <si>
    <t>69歳</t>
  </si>
  <si>
    <t>70歳以上</t>
  </si>
  <si>
    <t>１部</t>
  </si>
  <si>
    <t>マスターズ(空手道)　区分表</t>
  </si>
  <si>
    <t>２部</t>
  </si>
  <si>
    <t>３部</t>
  </si>
  <si>
    <t>４部</t>
  </si>
  <si>
    <t>５部</t>
  </si>
  <si>
    <t>６部</t>
  </si>
  <si>
    <t>７部</t>
  </si>
  <si>
    <t>全空連　岩蔵</t>
  </si>
  <si>
    <t>【監　督】
日本体育協会公認スポーツ指導者登録証写し
（氏名、資格内容が漢字で表記されている面）
◆[SPORT for ａｌｌ]の表記がない　　　　
裏面をコピーしてください。</t>
  </si>
  <si>
    <t>1950.8.2　　</t>
  </si>
  <si>
    <t>※会員証の段位あるいは取得年月日が空白の場合は段位免状の写しを添付すること。</t>
  </si>
  <si>
    <t>40</t>
  </si>
  <si>
    <t>フリガナ</t>
  </si>
  <si>
    <t>-</t>
  </si>
  <si>
    <t>（西暦）</t>
  </si>
  <si>
    <t>段位取得年月日</t>
  </si>
  <si>
    <t>全空連　三郎</t>
  </si>
  <si>
    <t>全空連　四郎</t>
  </si>
  <si>
    <t>全空連　大将</t>
  </si>
  <si>
    <t>30</t>
  </si>
  <si>
    <t>56</t>
  </si>
  <si>
    <t>65</t>
  </si>
  <si>
    <t>／</t>
  </si>
  <si>
    <t>70</t>
  </si>
  <si>
    <t>　　　/　/</t>
  </si>
  <si>
    <t>　組手
 　形</t>
  </si>
  <si>
    <t>臨時監督申請書</t>
  </si>
  <si>
    <t>臨時監督</t>
  </si>
  <si>
    <t>【臨時監督】
全空連会員証写し</t>
  </si>
  <si>
    <t>【臨時監督】
日本体育協会公認スポーツ指導者登録証写し
（氏名、資格内容が漢字で表記されている面）
◆[SPORT for ａｌｌ]の表記がない　　　　
裏面をコピーしてください。</t>
  </si>
  <si>
    <t>申請いたします。但し、監督が出場する競技に限るものとします。</t>
  </si>
  <si>
    <t>印</t>
  </si>
  <si>
    <r>
      <t xml:space="preserve">全 空 連
</t>
    </r>
    <r>
      <rPr>
        <sz val="9"/>
        <rFont val="ＭＳ 明朝"/>
        <family val="1"/>
      </rPr>
      <t>会員証番号</t>
    </r>
  </si>
  <si>
    <t>地　　区</t>
  </si>
  <si>
    <t>全　　国</t>
  </si>
  <si>
    <t>コーチ</t>
  </si>
  <si>
    <t>上級コーチ</t>
  </si>
  <si>
    <t>指導員</t>
  </si>
  <si>
    <t>上級指導員</t>
  </si>
  <si>
    <t>●●県</t>
  </si>
  <si>
    <t>全空連　一朗</t>
  </si>
  <si>
    <t>競技委員長　殿</t>
  </si>
  <si>
    <t>全空連　太一郎</t>
  </si>
  <si>
    <t>ぜんくうれん　たいちろう</t>
  </si>
  <si>
    <t>全空連　太郎</t>
  </si>
  <si>
    <t>(ぜんくうれん　たろう)</t>
  </si>
  <si>
    <t>〒</t>
  </si>
  <si>
    <t>-</t>
  </si>
  <si>
    <t>電話（携帯）</t>
  </si>
  <si>
    <t>090-0000-0000</t>
  </si>
  <si>
    <t>jkf@hotmail.co.jp</t>
  </si>
  <si>
    <t>東京都江東区辰巳1－1－20
日本空手道会館1F　事務室内</t>
  </si>
  <si>
    <t>日体協</t>
  </si>
  <si>
    <r>
      <t xml:space="preserve">その他保有資格名
(日体協公認資格)
</t>
    </r>
    <r>
      <rPr>
        <sz val="9"/>
        <rFont val="ＭＳ Ｐ明朝"/>
        <family val="1"/>
      </rPr>
      <t>監督・コーチ等の保有する
日体協の公認資格を選択</t>
    </r>
  </si>
  <si>
    <t>登録番号</t>
  </si>
  <si>
    <t>教師</t>
  </si>
  <si>
    <t>上級教師</t>
  </si>
  <si>
    <t>その他</t>
  </si>
  <si>
    <t>印</t>
  </si>
  <si>
    <t>日</t>
  </si>
  <si>
    <t>月</t>
  </si>
  <si>
    <t>日体協登録番号</t>
  </si>
  <si>
    <t>(　)</t>
  </si>
  <si>
    <t>指導者資格名</t>
  </si>
  <si>
    <t>兼選手</t>
  </si>
  <si>
    <t>地区</t>
  </si>
  <si>
    <t>全国</t>
  </si>
  <si>
    <t>コーチ</t>
  </si>
  <si>
    <t>フリガナ</t>
  </si>
  <si>
    <t>全空連会員証写し</t>
  </si>
  <si>
    <t>性別</t>
  </si>
  <si>
    <t>フリガナ</t>
  </si>
  <si>
    <t>　日本スポーツマスターズ２０１７大会会長　殿</t>
  </si>
  <si>
    <t>　下記名簿の者を日本スポーツマスターズ２０１７実施要項の規定にてらして適格と認め、参加を申し込みます。</t>
  </si>
  <si>
    <t>　日本スポーツマスターズ２０１７大会において、以下のものを臨時監督として</t>
  </si>
  <si>
    <t>平成２９年</t>
  </si>
  <si>
    <t>平成２9年●●月●●日</t>
  </si>
  <si>
    <t>平成２９年　　　月　　　日</t>
  </si>
  <si>
    <t>参加区分</t>
  </si>
  <si>
    <t>＜日本スポーツマスターズ　参加登録DB（データベース）について＞</t>
  </si>
  <si>
    <t>・</t>
  </si>
  <si>
    <t>本大会に参加する選手・監督等（コーチ等含む）は、このDBに入力し「日本スポーツマスターズ」に登録しなければなりません。過去大会で登録した方も登録の必要があります。</t>
  </si>
  <si>
    <t>（１）</t>
  </si>
  <si>
    <t>入力上の注意事項</t>
  </si>
  <si>
    <t>各都道府県別、競技別、チーム別にシートを分けて作成して下さい。※ファイルそのものを分けて作成いただいても構いません。</t>
  </si>
  <si>
    <t>このDBに登録できるのは、競技別参加申込書にお名前を記入された方のみとなります。</t>
  </si>
  <si>
    <t>入力の順序は、競技別参加申込書に記入した順番で記入してください。</t>
  </si>
  <si>
    <t>（２）</t>
  </si>
  <si>
    <t>提出方法</t>
  </si>
  <si>
    <t>このDBは、競技別参加申込書と併せて中央競技団体に提出してください。（都道府県競技団体→中央競技団体→日本体育協会）</t>
  </si>
  <si>
    <t>（３）</t>
  </si>
  <si>
    <t>個人情報の取り扱い</t>
  </si>
  <si>
    <t>このDBに入力された個人情報は、参加資格及び年齢基準の確認や大会に係る諸連絡を行う他、参加者数や平均年齢などの算出に使用します。</t>
  </si>
  <si>
    <t>また、前夜祭への参加を希望される方には、「前夜祭抽選結果」もしくは「前夜祭のご案内」を8月頃に送付します。</t>
  </si>
  <si>
    <t>また、大会オフィシャルスポンサーに対し、記載された個人情報を提供する場合がありますが、オフィシャルスポンサーは製品案内等のDM以外に個人情報を使用することはありません。</t>
  </si>
  <si>
    <t>大会主催者がDBに登録された大会参加者の写真や動画を撮影し、大会関連発行物への掲載や大会の広報およびインターネット販売等に使用することがあります。</t>
  </si>
  <si>
    <t>　【前夜祭について】</t>
  </si>
  <si>
    <t>前夜祭とは、参加者の交流・親睦を図ることを目的としたパーティ形式の式典で、本大会の開会式として位置づけています。</t>
  </si>
  <si>
    <t>このDBは、「日本スポーツマスターズ２０１７開会式（前夜祭）」参加申込書を兼ねています。</t>
  </si>
  <si>
    <t>応募者多数の場合は、抽選で参加者を決定します。予めご了承ください。なお、参加を希望された方全員に、「前夜祭抽選結果」、もしくは「前夜祭のご案内」を8月頃に送付します。</t>
  </si>
  <si>
    <t>※「前夜祭抽選結果は、参加希望者多数により抽選を行った場合に、送付します。抽選を行わなかった場合は、参加を希望された方全員に「前夜祭のご案内」を
　 送付します。</t>
  </si>
  <si>
    <t>参加決定者には、競技参加料の他に、前夜祭参加料（5,000円：料理、飲物、記念品付）を事前にお振込いただきます（払込票を上記「前夜祭抽選結果」または「前夜祭のご案内」に同封します）。</t>
  </si>
  <si>
    <t>参加決定者以外の方（ご家族等）の参加はできません。</t>
  </si>
  <si>
    <t>　【傷害保険】</t>
  </si>
  <si>
    <t>大会主催者は、選手・監督等の関係者の大会期間中の偶然かつ急激なケガを補償する為、傷害保険に加入します。</t>
  </si>
  <si>
    <t>保険の対象となるには、原則として受傷後に各会場に設けられている救護所で処置を受けていることが必要です。</t>
  </si>
  <si>
    <t>（具体的には大会終了後、所定の手続きを行うことにより定額の保険金が支払われます。）</t>
  </si>
  <si>
    <t>　【参加者の皆さまへの送付物】</t>
  </si>
  <si>
    <t>前夜祭関連資料</t>
  </si>
  <si>
    <t>大会関連資料</t>
  </si>
  <si>
    <t>スポンサー関連資料</t>
  </si>
  <si>
    <t>〔お問合せ先〕  公益財団法人日本体育協会  国内課</t>
  </si>
  <si>
    <t>　　　　　　　　　　TEL:03-3481-2215　Email: shougai@japan-sports.or.jp</t>
  </si>
  <si>
    <t>通No.</t>
  </si>
  <si>
    <t>No</t>
  </si>
  <si>
    <t>都道府県</t>
  </si>
  <si>
    <t>競技</t>
  </si>
  <si>
    <t>姓</t>
  </si>
  <si>
    <t>名</t>
  </si>
  <si>
    <t>セイ</t>
  </si>
  <si>
    <t>メイ</t>
  </si>
  <si>
    <t>性別</t>
  </si>
  <si>
    <r>
      <t xml:space="preserve">生年月日
</t>
    </r>
    <r>
      <rPr>
        <b/>
        <sz val="9"/>
        <color indexed="8"/>
        <rFont val="ＭＳ Ｐゴシック"/>
        <family val="3"/>
      </rPr>
      <t>（西暦/月/日）と入力</t>
    </r>
  </si>
  <si>
    <t>参加区分</t>
  </si>
  <si>
    <t>本大会
参加実績</t>
  </si>
  <si>
    <r>
      <t xml:space="preserve">前夜祭
</t>
    </r>
    <r>
      <rPr>
        <b/>
        <sz val="8"/>
        <color indexed="8"/>
        <rFont val="ＭＳ Ｐゴシック"/>
        <family val="3"/>
      </rPr>
      <t>(9/15)*有料</t>
    </r>
  </si>
  <si>
    <t>日体協公認指導者資格</t>
  </si>
  <si>
    <r>
      <t>携帯TEL</t>
    </r>
    <r>
      <rPr>
        <b/>
        <sz val="6"/>
        <color indexed="8"/>
        <rFont val="ＭＳ Ｐゴシック"/>
        <family val="3"/>
      </rPr>
      <t>*必須</t>
    </r>
    <r>
      <rPr>
        <b/>
        <sz val="12"/>
        <color indexed="8"/>
        <rFont val="ＭＳ Ｐゴシック"/>
        <family val="3"/>
      </rPr>
      <t xml:space="preserve">
</t>
    </r>
    <r>
      <rPr>
        <b/>
        <sz val="6"/>
        <color indexed="8"/>
        <rFont val="ＭＳ Ｐゴシック"/>
        <family val="3"/>
      </rPr>
      <t>(お持ちでない場合自宅℡：市外局番から)</t>
    </r>
  </si>
  <si>
    <t>〒</t>
  </si>
  <si>
    <t>市区町村・番地</t>
  </si>
  <si>
    <t>マンション名・室号等</t>
  </si>
  <si>
    <t>種類</t>
  </si>
  <si>
    <t>登録No(7桁)</t>
  </si>
  <si>
    <t>県No</t>
  </si>
  <si>
    <t>競技No</t>
  </si>
  <si>
    <t>競技性別</t>
  </si>
  <si>
    <t>前夜祭</t>
  </si>
  <si>
    <t>参加実績</t>
  </si>
  <si>
    <t>登録状況</t>
  </si>
  <si>
    <t>例</t>
  </si>
  <si>
    <t>東京</t>
  </si>
  <si>
    <t>水泳</t>
  </si>
  <si>
    <t>体協</t>
  </si>
  <si>
    <t>太郎</t>
  </si>
  <si>
    <t>タイキョウ</t>
  </si>
  <si>
    <t>タロウ</t>
  </si>
  <si>
    <t>男</t>
  </si>
  <si>
    <t>選手</t>
  </si>
  <si>
    <t>090-1111-2222</t>
  </si>
  <si>
    <t>150-8050</t>
  </si>
  <si>
    <t>渋谷区神南1-1-1</t>
  </si>
  <si>
    <t>神南ビル201号</t>
  </si>
  <si>
    <t>初参加</t>
  </si>
  <si>
    <t>参加する</t>
  </si>
  <si>
    <t>コーチ</t>
  </si>
  <si>
    <t>9999999</t>
  </si>
  <si>
    <t>都道府県番号</t>
  </si>
  <si>
    <t>競技番号</t>
  </si>
  <si>
    <t>北海道</t>
  </si>
  <si>
    <t>青森</t>
  </si>
  <si>
    <t>サッカー</t>
  </si>
  <si>
    <t>選手・監督兼任</t>
  </si>
  <si>
    <t>岩手</t>
  </si>
  <si>
    <t>テニス</t>
  </si>
  <si>
    <t>監督等スタッフ</t>
  </si>
  <si>
    <t>宮城</t>
  </si>
  <si>
    <t>バレーボール</t>
  </si>
  <si>
    <t>秋田</t>
  </si>
  <si>
    <t>バスケットボール</t>
  </si>
  <si>
    <t>山形</t>
  </si>
  <si>
    <t>自転車競技</t>
  </si>
  <si>
    <t>性別・競技性別</t>
  </si>
  <si>
    <t>福島</t>
  </si>
  <si>
    <t>ソフトテニス</t>
  </si>
  <si>
    <t>茨城</t>
  </si>
  <si>
    <t>軟式野球</t>
  </si>
  <si>
    <t>栃木</t>
  </si>
  <si>
    <t>ソフトボール</t>
  </si>
  <si>
    <t>群馬</t>
  </si>
  <si>
    <t>バドミントン</t>
  </si>
  <si>
    <t>埼玉</t>
  </si>
  <si>
    <t>空手道</t>
  </si>
  <si>
    <t>保有資格名（日体協公認資格）</t>
  </si>
  <si>
    <t>千葉</t>
  </si>
  <si>
    <t>ボウリング</t>
  </si>
  <si>
    <t>コーチ</t>
  </si>
  <si>
    <t>ゴルフ</t>
  </si>
  <si>
    <t>神奈川</t>
  </si>
  <si>
    <t>指導員</t>
  </si>
  <si>
    <t>山梨</t>
  </si>
  <si>
    <t>前夜祭</t>
  </si>
  <si>
    <t>上級指導員</t>
  </si>
  <si>
    <t>新潟</t>
  </si>
  <si>
    <t>参加する</t>
  </si>
  <si>
    <t>教師</t>
  </si>
  <si>
    <t>長野</t>
  </si>
  <si>
    <t>参加しない</t>
  </si>
  <si>
    <t>富山</t>
  </si>
  <si>
    <t>石川</t>
  </si>
  <si>
    <t>参加実績</t>
  </si>
  <si>
    <t>福井</t>
  </si>
  <si>
    <t>初参加</t>
  </si>
  <si>
    <t>静岡</t>
  </si>
  <si>
    <t>参加経験あり</t>
  </si>
  <si>
    <t>資格登録中</t>
  </si>
  <si>
    <t>愛知</t>
  </si>
  <si>
    <t>資格申請中</t>
  </si>
  <si>
    <t>三重</t>
  </si>
  <si>
    <t>資格停止中</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</si>
  <si>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</si>
  <si>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</si>
  <si>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</si>
  <si>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</si>
  <si>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</si>
  <si>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</si>
  <si>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</si>
  <si>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</si>
  <si>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</si>
  <si>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</si>
  <si>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</si>
  <si>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</si>
  <si>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</si>
  <si>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</si>
  <si>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</si>
  <si>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</si>
  <si>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</si>
  <si>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</si>
  <si>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</si>
  <si>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</si>
  <si>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</si>
  <si>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</si>
  <si>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</si>
  <si>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</si>
  <si>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山田　安子</t>
  </si>
  <si>
    <t>.</t>
  </si>
  <si>
    <t>19　　.　　.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</si>
</sst>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
    <numFmt numFmtId="177" formatCode="mmm\-yyyy"/>
    <numFmt numFmtId="178" formatCode="0000000"/>
    <numFmt numFmtId="179" formatCode="00"/>
    <numFmt numFmtId="180" formatCode="[=1]&quot;申込書にエラーが出ています。実施要項、参加申込容量を確認してください。&quot;;General"/>
    <numFmt numFmtId="181" formatCode="[=1]&quot;申込書にエラーが出ています。実施要項、記入注記を確認してください。&quot;;General"/>
    <numFmt numFmtId="182" formatCode="[&lt;=999]000;[&lt;=9999]000\-00;000\-0000"/>
    <numFmt numFmtId="183" formatCode="yyyy\.m\.d"/>
    <numFmt numFmtId="184" formatCode="[=0]&quot;&quot;;General"/>
    <numFmt numFmtId="185" formatCode="[=1]&quot;✔&quot;;[=0]&quot;&quot;;General"/>
    <numFmt numFmtId="186" formatCode="0000000;[=0]&quot;&quot;;General"/>
    <numFmt numFmtId="187" formatCode="000"/>
    <numFmt numFmtId="188" formatCode="0000"/>
    <numFmt numFmtId="189" formatCode="[=0]&quot;&quot;;0000000"/>
    <numFmt numFmtId="190" formatCode="000&quot;-&quot;0000"/>
    <numFmt numFmtId="191" formatCode="yyyy&quot;年&quot;m&quot;月&quot;d&quot;日&quot;;@"/>
    <numFmt numFmtId="192" formatCode="00&quot;歳&quot;"/>
    <numFmt numFmtId="193" formatCode="0_);[Red]\(0\)"/>
    <numFmt numFmtId="194" formatCode="yyyy/mm/dd"/>
    <numFmt numFmtId="195" formatCode="yyyy&quot;年&quot;m&quot;月&quot;d&quot;日&quot;"/>
  </numFmts>
  <fonts count="107">
    <font>
      <sz val="11"/>
      <name val="ＭＳ Ｐゴシック"/>
      <family val="3"/>
    </font>
    <font>
      <sz val="6"/>
      <name val="ＭＳ Ｐゴシック"/>
      <family val="3"/>
    </font>
    <font>
      <b/>
      <sz val="12"/>
      <name val="Arial"/>
      <family val="2"/>
    </font>
    <font>
      <sz val="14"/>
      <name val="ＭＳ 明朝"/>
      <family val="1"/>
    </font>
    <font>
      <sz val="11"/>
      <name val="ＭＳ Ｐ明朝"/>
      <family val="1"/>
    </font>
    <font>
      <sz val="12"/>
      <name val="ＭＳ Ｐ明朝"/>
      <family val="1"/>
    </font>
    <font>
      <sz val="12"/>
      <name val="ＭＳ Ｐゴシック"/>
      <family val="3"/>
    </font>
    <font>
      <sz val="10"/>
      <name val="ＭＳ Ｐ明朝"/>
      <family val="1"/>
    </font>
    <font>
      <sz val="9"/>
      <name val="ＭＳ Ｐゴシック"/>
      <family val="3"/>
    </font>
    <font>
      <sz val="10"/>
      <name val="ＭＳ Ｐゴシック"/>
      <family val="3"/>
    </font>
    <font>
      <sz val="8"/>
      <name val="ＭＳ Ｐ明朝"/>
      <family val="1"/>
    </font>
    <font>
      <sz val="9"/>
      <name val="ＭＳ Ｐ明朝"/>
      <family val="1"/>
    </font>
    <font>
      <sz val="8"/>
      <name val="ＭＳ Ｐゴシック"/>
      <family val="3"/>
    </font>
    <font>
      <sz val="11"/>
      <name val="ＭＳ 明朝"/>
      <family val="1"/>
    </font>
    <font>
      <sz val="10"/>
      <name val="ＭＳ ゴシック"/>
      <family val="3"/>
    </font>
    <font>
      <b/>
      <sz val="9"/>
      <name val="ＭＳ Ｐゴシック"/>
      <family val="3"/>
    </font>
    <font>
      <u val="single"/>
      <sz val="9.35"/>
      <color indexed="12"/>
      <name val="ＭＳ Ｐゴシック"/>
      <family val="3"/>
    </font>
    <font>
      <u val="single"/>
      <sz val="9.35"/>
      <color indexed="36"/>
      <name val="ＭＳ Ｐゴシック"/>
      <family val="3"/>
    </font>
    <font>
      <sz val="20"/>
      <name val="HG創英ﾌﾟﾚｾﾞﾝｽEB"/>
      <family val="1"/>
    </font>
    <font>
      <sz val="11"/>
      <name val="HG丸ｺﾞｼｯｸM-PRO"/>
      <family val="3"/>
    </font>
    <font>
      <sz val="24"/>
      <name val="HGｺﾞｼｯｸE"/>
      <family val="3"/>
    </font>
    <font>
      <sz val="12"/>
      <name val="HGS創英ﾌﾟﾚｾﾞﾝｽEB"/>
      <family val="1"/>
    </font>
    <font>
      <sz val="11"/>
      <name val="HGS創英ﾌﾟﾚｾﾞﾝｽEB"/>
      <family val="1"/>
    </font>
    <font>
      <b/>
      <i/>
      <sz val="14"/>
      <name val="ＭＳ Ｐ明朝"/>
      <family val="1"/>
    </font>
    <font>
      <b/>
      <i/>
      <sz val="14"/>
      <name val="ＭＳ Ｐゴシック"/>
      <family val="3"/>
    </font>
    <font>
      <sz val="12"/>
      <color indexed="9"/>
      <name val="HGP創英角ｺﾞｼｯｸUB"/>
      <family val="3"/>
    </font>
    <font>
      <sz val="18"/>
      <name val="HGP創英角ｺﾞｼｯｸUB"/>
      <family val="3"/>
    </font>
    <font>
      <sz val="14"/>
      <name val="ＭＳ Ｐ明朝"/>
      <family val="1"/>
    </font>
    <font>
      <sz val="9"/>
      <name val="ＭＳ 明朝"/>
      <family val="1"/>
    </font>
    <font>
      <sz val="12"/>
      <name val="ＭＳ 明朝"/>
      <family val="1"/>
    </font>
    <font>
      <sz val="10"/>
      <name val="ＭＳ 明朝"/>
      <family val="1"/>
    </font>
    <font>
      <sz val="8"/>
      <name val="ＭＳ 明朝"/>
      <family val="1"/>
    </font>
    <font>
      <sz val="11"/>
      <name val="ＭＳ ゴシック"/>
      <family val="3"/>
    </font>
    <font>
      <sz val="14"/>
      <name val="ＭＳ ゴシック"/>
      <family val="3"/>
    </font>
    <font>
      <sz val="12"/>
      <name val="ＭＳ ゴシック"/>
      <family val="3"/>
    </font>
    <font>
      <b/>
      <sz val="9"/>
      <name val="ＭＳ Ｐ明朝"/>
      <family val="1"/>
    </font>
    <font>
      <b/>
      <sz val="12"/>
      <name val="ＭＳ ゴシック"/>
      <family val="3"/>
    </font>
    <font>
      <b/>
      <sz val="11"/>
      <name val="ＭＳ 明朝"/>
      <family val="1"/>
    </font>
    <font>
      <b/>
      <sz val="10"/>
      <name val="ＭＳ 明朝"/>
      <family val="1"/>
    </font>
    <font>
      <b/>
      <sz val="11"/>
      <name val="ＭＳ Ｐゴシック"/>
      <family val="3"/>
    </font>
    <font>
      <b/>
      <sz val="10"/>
      <name val="ＭＳ Ｐ明朝"/>
      <family val="1"/>
    </font>
    <font>
      <b/>
      <sz val="8"/>
      <name val="ＭＳ Ｐ明朝"/>
      <family val="1"/>
    </font>
    <font>
      <sz val="16"/>
      <name val="HGｺﾞｼｯｸE"/>
      <family val="3"/>
    </font>
    <font>
      <b/>
      <sz val="16"/>
      <name val="ＭＳ Ｐゴシック"/>
      <family val="3"/>
    </font>
    <font>
      <sz val="11"/>
      <color indexed="8"/>
      <name val="ＭＳ Ｐゴシック"/>
      <family val="3"/>
    </font>
    <font>
      <sz val="10"/>
      <color indexed="8"/>
      <name val="ＭＳ Ｐゴシック"/>
      <family val="3"/>
    </font>
    <font>
      <sz val="11"/>
      <name val="HGPｺﾞｼｯｸM"/>
      <family val="3"/>
    </font>
    <font>
      <sz val="10"/>
      <name val="HGPｺﾞｼｯｸM"/>
      <family val="3"/>
    </font>
    <font>
      <b/>
      <sz val="12"/>
      <name val="ＭＳ Ｐゴシック"/>
      <family val="3"/>
    </font>
    <font>
      <b/>
      <sz val="12"/>
      <color indexed="8"/>
      <name val="ＭＳ Ｐゴシック"/>
      <family val="3"/>
    </font>
    <font>
      <b/>
      <sz val="9"/>
      <color indexed="8"/>
      <name val="ＭＳ Ｐゴシック"/>
      <family val="3"/>
    </font>
    <font>
      <b/>
      <sz val="10"/>
      <color indexed="8"/>
      <name val="ＭＳ Ｐゴシック"/>
      <family val="3"/>
    </font>
    <font>
      <b/>
      <sz val="8"/>
      <color indexed="8"/>
      <name val="ＭＳ Ｐゴシック"/>
      <family val="3"/>
    </font>
    <font>
      <b/>
      <sz val="6"/>
      <color indexed="8"/>
      <name val="ＭＳ Ｐゴシック"/>
      <family val="3"/>
    </font>
    <font>
      <sz val="11"/>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明朝"/>
      <family val="1"/>
    </font>
    <font>
      <sz val="12"/>
      <color indexed="9"/>
      <name val="ＭＳ Ｐゴシック"/>
      <family val="3"/>
    </font>
    <font>
      <sz val="9"/>
      <color indexed="9"/>
      <name val="ＭＳ Ｐゴシック"/>
      <family val="3"/>
    </font>
    <font>
      <sz val="10"/>
      <color indexed="10"/>
      <name val="HGPｺﾞｼｯｸM"/>
      <family val="3"/>
    </font>
    <font>
      <b/>
      <u val="single"/>
      <sz val="10"/>
      <color indexed="10"/>
      <name val="HGPｺﾞｼｯｸM"/>
      <family val="3"/>
    </font>
    <font>
      <u val="single"/>
      <sz val="11"/>
      <color indexed="12"/>
      <name val="ＭＳ Ｐゴシック"/>
      <family val="3"/>
    </font>
    <font>
      <sz val="9"/>
      <name val="MS UI Gothic"/>
      <family val="3"/>
    </font>
    <font>
      <sz val="18"/>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明朝"/>
      <family val="1"/>
    </font>
    <font>
      <sz val="12"/>
      <color theme="0"/>
      <name val="ＭＳ Ｐゴシック"/>
      <family val="3"/>
    </font>
    <font>
      <sz val="11"/>
      <color theme="0"/>
      <name val="ＭＳ Ｐゴシック"/>
      <family val="3"/>
    </font>
    <font>
      <sz val="9"/>
      <color theme="0"/>
      <name val="ＭＳ Ｐゴシック"/>
      <family val="3"/>
    </font>
    <font>
      <sz val="10"/>
      <color rgb="FFFF0000"/>
      <name val="HGPｺﾞｼｯｸM"/>
      <family val="3"/>
    </font>
    <font>
      <b/>
      <sz val="12"/>
      <color theme="1"/>
      <name val="ＭＳ Ｐゴシック"/>
      <family val="3"/>
    </font>
    <font>
      <sz val="10"/>
      <color theme="1"/>
      <name val="ＭＳ Ｐゴシック"/>
      <family val="3"/>
    </font>
    <font>
      <sz val="11"/>
      <color theme="1"/>
      <name val="ＭＳ Ｐゴシック"/>
      <family val="3"/>
    </font>
    <font>
      <b/>
      <u val="single"/>
      <sz val="10"/>
      <color rgb="FFFF0000"/>
      <name val="HGPｺﾞｼｯｸM"/>
      <family val="3"/>
    </font>
    <font>
      <b/>
      <sz val="8"/>
      <name val="ＭＳ Ｐゴシック"/>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rgb="FFCCFFFF"/>
        <bgColor indexed="64"/>
      </patternFill>
    </fill>
    <fill>
      <patternFill patternType="solid">
        <fgColor rgb="FFFF99CC"/>
        <bgColor indexed="64"/>
      </patternFill>
    </fill>
    <fill>
      <patternFill patternType="solid">
        <fgColor theme="0" tint="-0.1499900072813034"/>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31"/>
        <bgColor indexed="64"/>
      </patternFill>
    </fill>
    <fill>
      <patternFill patternType="solid">
        <fgColor indexed="48"/>
        <bgColor indexed="64"/>
      </patternFill>
    </fill>
  </fills>
  <borders count="1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style="hair"/>
      <right style="thin"/>
      <top style="thin"/>
      <bottom style="thin"/>
    </border>
    <border>
      <left style="hair"/>
      <right style="thin"/>
      <top style="thin"/>
      <bottom>
        <color indexed="63"/>
      </bottom>
    </border>
    <border>
      <left style="hair"/>
      <right style="thin"/>
      <top style="double"/>
      <bottom style="thin"/>
    </border>
    <border>
      <left style="thin"/>
      <right>
        <color indexed="63"/>
      </right>
      <top style="thin"/>
      <bottom style="thin"/>
    </border>
    <border>
      <left style="thin"/>
      <right>
        <color indexed="63"/>
      </right>
      <top style="thin"/>
      <bottom>
        <color indexed="63"/>
      </bottom>
    </border>
    <border>
      <left style="thin"/>
      <right>
        <color indexed="63"/>
      </right>
      <top style="double"/>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thin"/>
      <top style="double"/>
      <bottom style="thin"/>
    </border>
    <border>
      <left style="thin"/>
      <right style="thin"/>
      <top style="thin"/>
      <bottom>
        <color indexed="63"/>
      </bottom>
    </border>
    <border>
      <left>
        <color indexed="63"/>
      </left>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thick"/>
      <bottom>
        <color indexed="63"/>
      </bottom>
    </border>
    <border>
      <left>
        <color indexed="63"/>
      </left>
      <right>
        <color indexed="63"/>
      </right>
      <top>
        <color indexed="63"/>
      </top>
      <bottom style="thick"/>
    </border>
    <border>
      <left style="double"/>
      <right>
        <color indexed="63"/>
      </right>
      <top style="double"/>
      <bottom style="thin"/>
    </border>
    <border>
      <left style="thick"/>
      <right style="thin"/>
      <top style="thick"/>
      <bottom style="thin"/>
    </border>
    <border>
      <left style="thin"/>
      <right>
        <color indexed="63"/>
      </right>
      <top style="thick"/>
      <bottom style="thin"/>
    </border>
    <border>
      <left style="hair"/>
      <right style="thin"/>
      <top style="thick"/>
      <bottom style="thin"/>
    </border>
    <border>
      <left>
        <color indexed="63"/>
      </left>
      <right>
        <color indexed="63"/>
      </right>
      <top style="thick"/>
      <bottom style="thin"/>
    </border>
    <border>
      <left style="thick"/>
      <right style="thin"/>
      <top style="thin"/>
      <bottom style="thin"/>
    </border>
    <border>
      <left style="thick"/>
      <right style="thin"/>
      <top style="thin"/>
      <bottom>
        <color indexed="63"/>
      </bottom>
    </border>
    <border>
      <left style="thick"/>
      <right style="thin"/>
      <top style="double"/>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style="hair"/>
      <right style="thin"/>
      <top style="thin"/>
      <bottom style="thick"/>
    </border>
    <border>
      <left>
        <color indexed="63"/>
      </left>
      <right>
        <color indexed="63"/>
      </right>
      <top style="thin"/>
      <bottom style="thick"/>
    </border>
    <border>
      <left>
        <color indexed="63"/>
      </left>
      <right style="thin"/>
      <top style="thick"/>
      <bottom style="thin"/>
    </border>
    <border>
      <left>
        <color indexed="63"/>
      </left>
      <right style="thin"/>
      <top style="thin"/>
      <bottom style="thick"/>
    </border>
    <border>
      <left style="thin"/>
      <right style="thin"/>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style="thick"/>
      <top style="thick"/>
      <bottom style="thick"/>
    </border>
    <border>
      <left>
        <color indexed="63"/>
      </left>
      <right style="thick"/>
      <top style="thick"/>
      <bottom style="thin"/>
    </border>
    <border>
      <left>
        <color indexed="63"/>
      </left>
      <right style="thick"/>
      <top style="thin"/>
      <bottom style="thick"/>
    </border>
    <border>
      <left style="thin"/>
      <right style="thick"/>
      <top style="thick"/>
      <bottom style="thin"/>
    </border>
    <border>
      <left style="thick"/>
      <right>
        <color indexed="63"/>
      </right>
      <top>
        <color indexed="63"/>
      </top>
      <bottom style="thick"/>
    </border>
    <border>
      <left style="thick"/>
      <right>
        <color indexed="63"/>
      </right>
      <top style="thick"/>
      <bottom>
        <color indexed="63"/>
      </bottom>
    </border>
    <border>
      <left style="thin"/>
      <right style="thick"/>
      <top style="hair"/>
      <bottom style="thin"/>
    </border>
    <border>
      <left style="hair"/>
      <right style="thin"/>
      <top style="thick"/>
      <bottom style="hair"/>
    </border>
    <border>
      <left style="hair"/>
      <right style="thin"/>
      <top style="hair"/>
      <bottom style="thick"/>
    </border>
    <border>
      <left style="hair"/>
      <right style="thick"/>
      <top style="thick"/>
      <bottom style="hair"/>
    </border>
    <border>
      <left style="thin"/>
      <right style="hair"/>
      <top style="hair"/>
      <bottom style="thick"/>
    </border>
    <border>
      <left style="hair"/>
      <right style="thick"/>
      <top style="hair"/>
      <bottom style="thick"/>
    </border>
    <border>
      <left style="thick"/>
      <right>
        <color indexed="63"/>
      </right>
      <top style="thick"/>
      <bottom style="thin"/>
    </border>
    <border>
      <left style="thick"/>
      <right>
        <color indexed="63"/>
      </right>
      <top style="thin"/>
      <bottom style="thick"/>
    </border>
    <border>
      <left style="thin"/>
      <right style="hair"/>
      <top style="thick"/>
      <bottom style="hair"/>
    </border>
    <border>
      <left style="thick"/>
      <right style="hair"/>
      <top style="thick"/>
      <bottom style="hair"/>
    </border>
    <border>
      <left style="thick"/>
      <right style="hair"/>
      <top style="hair"/>
      <bottom style="thick"/>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thin"/>
    </border>
    <border>
      <left style="thin"/>
      <right>
        <color indexed="63"/>
      </right>
      <top>
        <color indexed="63"/>
      </top>
      <bottom>
        <color indexed="63"/>
      </bottom>
    </border>
    <border>
      <left style="thick"/>
      <right style="thick"/>
      <top style="thick"/>
      <bottom style="thick"/>
    </border>
    <border>
      <left>
        <color indexed="63"/>
      </left>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color indexed="63"/>
      </right>
      <top style="hair"/>
      <bottom style="thick"/>
    </border>
    <border>
      <left>
        <color indexed="63"/>
      </left>
      <right style="thin"/>
      <top style="hair"/>
      <bottom style="thick"/>
    </border>
    <border>
      <left>
        <color indexed="63"/>
      </left>
      <right>
        <color indexed="63"/>
      </right>
      <top style="thick"/>
      <bottom style="hair"/>
    </border>
    <border>
      <left>
        <color indexed="63"/>
      </left>
      <right style="thin"/>
      <top style="thick"/>
      <bottom style="hair"/>
    </border>
    <border>
      <left style="thin"/>
      <right>
        <color indexed="63"/>
      </right>
      <top>
        <color indexed="63"/>
      </top>
      <bottom style="thick"/>
    </border>
    <border>
      <left>
        <color indexed="63"/>
      </left>
      <right style="thin"/>
      <top>
        <color indexed="63"/>
      </top>
      <bottom style="thick"/>
    </border>
    <border>
      <left style="thin"/>
      <right>
        <color indexed="63"/>
      </right>
      <top style="thin"/>
      <bottom style="double"/>
    </border>
    <border>
      <left>
        <color indexed="63"/>
      </left>
      <right style="thin"/>
      <top style="thin"/>
      <bottom style="double"/>
    </border>
    <border>
      <left>
        <color indexed="63"/>
      </left>
      <right style="thick"/>
      <top style="thin"/>
      <bottom style="double"/>
    </border>
    <border>
      <left>
        <color indexed="63"/>
      </left>
      <right style="thick"/>
      <top style="double"/>
      <bottom style="thin"/>
    </border>
    <border>
      <left style="thick"/>
      <right>
        <color indexed="63"/>
      </right>
      <top style="thick"/>
      <bottom style="dotted"/>
    </border>
    <border>
      <left>
        <color indexed="63"/>
      </left>
      <right>
        <color indexed="63"/>
      </right>
      <top style="thick"/>
      <bottom style="dotted"/>
    </border>
    <border>
      <left>
        <color indexed="63"/>
      </left>
      <right style="thick"/>
      <top style="thick"/>
      <bottom style="dotted"/>
    </border>
    <border>
      <left>
        <color indexed="63"/>
      </left>
      <right style="thick"/>
      <top style="thin"/>
      <bottom>
        <color indexed="63"/>
      </bottom>
    </border>
    <border>
      <left>
        <color indexed="63"/>
      </left>
      <right style="thick"/>
      <top>
        <color indexed="63"/>
      </top>
      <bottom style="thin"/>
    </border>
    <border>
      <left style="thin"/>
      <right style="double"/>
      <top style="thin"/>
      <bottom>
        <color indexed="63"/>
      </bottom>
    </border>
    <border>
      <left style="thin"/>
      <right style="double"/>
      <top>
        <color indexed="63"/>
      </top>
      <bottom style="thin"/>
    </border>
    <border>
      <left style="thin"/>
      <right style="thin"/>
      <top>
        <color indexed="63"/>
      </top>
      <bottom style="thick"/>
    </border>
    <border>
      <left style="thin"/>
      <right style="thick"/>
      <top style="thick"/>
      <bottom>
        <color indexed="63"/>
      </bottom>
    </border>
    <border>
      <left style="thin"/>
      <right style="thick"/>
      <top>
        <color indexed="63"/>
      </top>
      <bottom style="thick"/>
    </border>
    <border>
      <left style="thin"/>
      <right>
        <color indexed="63"/>
      </right>
      <top style="thick"/>
      <bottom style="hair"/>
    </border>
    <border>
      <left>
        <color indexed="63"/>
      </left>
      <right style="hair"/>
      <top style="thick"/>
      <bottom style="hair"/>
    </border>
    <border>
      <left>
        <color indexed="63"/>
      </left>
      <right style="thick"/>
      <top style="thick"/>
      <bottom>
        <color indexed="63"/>
      </bottom>
    </border>
    <border>
      <left>
        <color indexed="63"/>
      </left>
      <right style="thick"/>
      <top>
        <color indexed="63"/>
      </top>
      <bottom style="thick"/>
    </border>
    <border>
      <left style="thin"/>
      <right>
        <color indexed="63"/>
      </right>
      <top style="hair"/>
      <bottom style="thick"/>
    </border>
    <border>
      <left>
        <color indexed="63"/>
      </left>
      <right style="hair"/>
      <top style="hair"/>
      <bottom style="thick"/>
    </border>
    <border>
      <left style="thick"/>
      <right style="thin"/>
      <top style="thick"/>
      <bottom>
        <color indexed="63"/>
      </bottom>
    </border>
    <border>
      <left style="thick"/>
      <right style="thin"/>
      <top>
        <color indexed="63"/>
      </top>
      <bottom style="thick"/>
    </border>
    <border>
      <left style="double"/>
      <right style="thin"/>
      <top style="thin"/>
      <bottom>
        <color indexed="63"/>
      </bottom>
    </border>
    <border>
      <left style="double"/>
      <right style="thin"/>
      <top>
        <color indexed="63"/>
      </top>
      <bottom style="thin"/>
    </border>
    <border>
      <left style="thick"/>
      <right>
        <color indexed="63"/>
      </right>
      <top style="dotted"/>
      <bottom>
        <color indexed="63"/>
      </bottom>
    </border>
    <border>
      <left>
        <color indexed="63"/>
      </left>
      <right>
        <color indexed="63"/>
      </right>
      <top style="dotted"/>
      <bottom>
        <color indexed="63"/>
      </bottom>
    </border>
    <border>
      <left>
        <color indexed="63"/>
      </left>
      <right style="thick"/>
      <top style="dotted"/>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ck"/>
      <top style="thin"/>
      <bottom style="thick"/>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hair"/>
      <right>
        <color indexed="63"/>
      </right>
      <top style="hair"/>
      <bottom style="hair"/>
    </border>
    <border>
      <left>
        <color indexed="63"/>
      </left>
      <right style="hair"/>
      <top>
        <color indexed="63"/>
      </top>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diagonalUp="1">
      <left style="thick"/>
      <right style="thick"/>
      <top style="thick"/>
      <bottom style="thick"/>
      <diagonal style="thick"/>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2" fillId="0" borderId="1" applyNumberFormat="0" applyAlignment="0" applyProtection="0"/>
    <xf numFmtId="0" fontId="2" fillId="0" borderId="2">
      <alignment horizontal="left" vertical="center"/>
      <protection/>
    </xf>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3"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84" fillId="0" borderId="0" applyNumberFormat="0" applyFill="0" applyBorder="0" applyAlignment="0" applyProtection="0"/>
    <xf numFmtId="0" fontId="0" fillId="28" borderId="4" applyNumberFormat="0" applyFont="0" applyAlignment="0" applyProtection="0"/>
    <xf numFmtId="0" fontId="85" fillId="0" borderId="5" applyNumberFormat="0" applyFill="0" applyAlignment="0" applyProtection="0"/>
    <xf numFmtId="0" fontId="86" fillId="29" borderId="0" applyNumberFormat="0" applyBorder="0" applyAlignment="0" applyProtection="0"/>
    <xf numFmtId="0" fontId="87" fillId="30" borderId="6"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7" applyNumberFormat="0" applyFill="0" applyAlignment="0" applyProtection="0"/>
    <xf numFmtId="0" fontId="90" fillId="0" borderId="8" applyNumberFormat="0" applyFill="0" applyAlignment="0" applyProtection="0"/>
    <xf numFmtId="0" fontId="91" fillId="0" borderId="9" applyNumberFormat="0" applyFill="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30" borderId="11"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6" applyNumberFormat="0" applyAlignment="0" applyProtection="0"/>
    <xf numFmtId="0" fontId="0" fillId="0" borderId="0">
      <alignment/>
      <protection/>
    </xf>
    <xf numFmtId="0" fontId="79" fillId="0" borderId="0">
      <alignment vertical="center"/>
      <protection/>
    </xf>
    <xf numFmtId="0" fontId="44" fillId="0" borderId="0">
      <alignment/>
      <protection/>
    </xf>
    <xf numFmtId="0" fontId="44" fillId="0" borderId="0">
      <alignment/>
      <protection/>
    </xf>
    <xf numFmtId="0" fontId="17" fillId="0" borderId="0" applyNumberFormat="0" applyFill="0" applyBorder="0" applyAlignment="0" applyProtection="0"/>
    <xf numFmtId="0" fontId="3" fillId="0" borderId="0">
      <alignment/>
      <protection/>
    </xf>
    <xf numFmtId="0" fontId="96" fillId="32" borderId="0" applyNumberFormat="0" applyBorder="0" applyAlignment="0" applyProtection="0"/>
  </cellStyleXfs>
  <cellXfs count="674">
    <xf numFmtId="0" fontId="0" fillId="0" borderId="0" xfId="0" applyAlignment="1">
      <alignment/>
    </xf>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12" xfId="0" applyFont="1" applyBorder="1" applyAlignment="1">
      <alignment horizontal="right" vertical="center"/>
    </xf>
    <xf numFmtId="0" fontId="0" fillId="0" borderId="0" xfId="0"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10" fillId="0" borderId="0" xfId="0" applyFont="1" applyAlignment="1">
      <alignment horizontal="center" vertical="top"/>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7" fillId="0" borderId="13" xfId="0" applyFont="1" applyBorder="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7" fillId="0" borderId="15" xfId="0" applyFont="1" applyBorder="1" applyAlignment="1">
      <alignment horizontal="left" vertical="center"/>
    </xf>
    <xf numFmtId="0" fontId="7" fillId="0" borderId="2"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13" fillId="0" borderId="21" xfId="0" applyFont="1" applyBorder="1" applyAlignment="1">
      <alignment vertical="center" shrinkToFit="1"/>
    </xf>
    <xf numFmtId="0" fontId="13" fillId="0" borderId="22" xfId="0" applyFont="1" applyBorder="1" applyAlignment="1">
      <alignment vertical="center" shrinkToFit="1"/>
    </xf>
    <xf numFmtId="0" fontId="13" fillId="0" borderId="23" xfId="0" applyFont="1" applyBorder="1" applyAlignment="1">
      <alignment vertical="center" shrinkToFi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4" borderId="33" xfId="0" applyFill="1" applyBorder="1" applyAlignment="1">
      <alignment horizontal="center" vertical="center"/>
    </xf>
    <xf numFmtId="0" fontId="0" fillId="34" borderId="28" xfId="0" applyFill="1" applyBorder="1" applyAlignment="1">
      <alignment horizontal="center" vertical="center"/>
    </xf>
    <xf numFmtId="0" fontId="0" fillId="35" borderId="21" xfId="0" applyFill="1" applyBorder="1" applyAlignment="1">
      <alignment vertical="center"/>
    </xf>
    <xf numFmtId="0" fontId="0" fillId="35" borderId="22" xfId="0" applyFill="1" applyBorder="1" applyAlignment="1">
      <alignment vertical="center"/>
    </xf>
    <xf numFmtId="0" fontId="0" fillId="35" borderId="23" xfId="0" applyFill="1" applyBorder="1" applyAlignment="1">
      <alignment vertical="center"/>
    </xf>
    <xf numFmtId="0" fontId="7" fillId="33" borderId="21" xfId="0" applyFont="1" applyFill="1" applyBorder="1" applyAlignment="1">
      <alignment horizontal="left" vertical="center"/>
    </xf>
    <xf numFmtId="0" fontId="7" fillId="33" borderId="22" xfId="0" applyFont="1" applyFill="1" applyBorder="1" applyAlignment="1">
      <alignment horizontal="left" vertical="center"/>
    </xf>
    <xf numFmtId="0" fontId="7" fillId="33" borderId="2" xfId="0" applyFont="1" applyFill="1" applyBorder="1" applyAlignment="1">
      <alignment horizontal="left" vertical="center"/>
    </xf>
    <xf numFmtId="0" fontId="7" fillId="33" borderId="13" xfId="0" applyFont="1" applyFill="1" applyBorder="1" applyAlignment="1">
      <alignment horizontal="left" vertical="center"/>
    </xf>
    <xf numFmtId="0" fontId="7" fillId="34" borderId="23" xfId="0" applyFont="1" applyFill="1" applyBorder="1" applyAlignment="1">
      <alignment horizontal="left" vertical="center"/>
    </xf>
    <xf numFmtId="0" fontId="7" fillId="34" borderId="21" xfId="0" applyFont="1" applyFill="1" applyBorder="1" applyAlignment="1">
      <alignment horizontal="left" vertical="center"/>
    </xf>
    <xf numFmtId="0" fontId="7" fillId="34" borderId="16" xfId="0" applyFont="1" applyFill="1" applyBorder="1" applyAlignment="1">
      <alignment horizontal="left" vertical="center"/>
    </xf>
    <xf numFmtId="0" fontId="7" fillId="34" borderId="2" xfId="0" applyFont="1" applyFill="1" applyBorder="1" applyAlignment="1">
      <alignment horizontal="left" vertical="center"/>
    </xf>
    <xf numFmtId="0" fontId="19" fillId="0" borderId="0" xfId="0" applyFont="1" applyAlignment="1">
      <alignment horizontal="center"/>
    </xf>
    <xf numFmtId="0" fontId="20" fillId="0" borderId="0" xfId="0" applyFont="1" applyAlignment="1">
      <alignment/>
    </xf>
    <xf numFmtId="176" fontId="0" fillId="0" borderId="0" xfId="0" applyNumberFormat="1" applyAlignment="1">
      <alignment vertical="center"/>
    </xf>
    <xf numFmtId="0" fontId="21" fillId="0" borderId="0" xfId="0" applyFont="1" applyAlignment="1">
      <alignment vertical="center"/>
    </xf>
    <xf numFmtId="0" fontId="22" fillId="0" borderId="0" xfId="0" applyFont="1" applyAlignment="1">
      <alignment vertical="center"/>
    </xf>
    <xf numFmtId="0" fontId="13" fillId="0" borderId="21" xfId="0" applyFont="1" applyBorder="1" applyAlignment="1" applyProtection="1">
      <alignment vertical="center" shrinkToFit="1"/>
      <protection locked="0"/>
    </xf>
    <xf numFmtId="0" fontId="11" fillId="0" borderId="18" xfId="0" applyFont="1" applyBorder="1" applyAlignment="1" applyProtection="1">
      <alignment vertical="center" wrapText="1"/>
      <protection locked="0"/>
    </xf>
    <xf numFmtId="0" fontId="13" fillId="0" borderId="22" xfId="0" applyFont="1" applyBorder="1" applyAlignment="1" applyProtection="1">
      <alignment vertical="center" shrinkToFit="1"/>
      <protection locked="0"/>
    </xf>
    <xf numFmtId="0" fontId="11" fillId="0" borderId="19" xfId="0" applyFont="1" applyBorder="1" applyAlignment="1" applyProtection="1">
      <alignment vertical="center" wrapText="1"/>
      <protection locked="0"/>
    </xf>
    <xf numFmtId="0" fontId="13" fillId="0" borderId="23" xfId="0" applyFont="1" applyBorder="1" applyAlignment="1" applyProtection="1">
      <alignment vertical="center" shrinkToFit="1"/>
      <protection locked="0"/>
    </xf>
    <xf numFmtId="0" fontId="11" fillId="0" borderId="20" xfId="0" applyFont="1" applyBorder="1" applyAlignment="1" applyProtection="1">
      <alignment vertical="center" wrapText="1"/>
      <protection locked="0"/>
    </xf>
    <xf numFmtId="0" fontId="7" fillId="0" borderId="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36" borderId="21" xfId="0" applyFont="1" applyFill="1" applyBorder="1" applyAlignment="1">
      <alignment horizontal="left" vertical="center"/>
    </xf>
    <xf numFmtId="0" fontId="7" fillId="36" borderId="2" xfId="0" applyFont="1" applyFill="1" applyBorder="1" applyAlignment="1">
      <alignment horizontal="left" vertical="center"/>
    </xf>
    <xf numFmtId="0" fontId="7" fillId="36" borderId="22" xfId="0" applyFont="1" applyFill="1" applyBorder="1" applyAlignment="1">
      <alignment horizontal="left" vertical="center"/>
    </xf>
    <xf numFmtId="0" fontId="7" fillId="36" borderId="13" xfId="0" applyFont="1" applyFill="1" applyBorder="1" applyAlignment="1">
      <alignment horizontal="left" vertical="center"/>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28" xfId="0" applyFont="1" applyFill="1" applyBorder="1" applyAlignment="1">
      <alignment horizontal="center" vertical="center"/>
    </xf>
    <xf numFmtId="0" fontId="7" fillId="37" borderId="23" xfId="0" applyFont="1" applyFill="1" applyBorder="1" applyAlignment="1">
      <alignment horizontal="left" vertical="center"/>
    </xf>
    <xf numFmtId="0" fontId="7" fillId="37" borderId="21" xfId="0" applyFont="1" applyFill="1" applyBorder="1" applyAlignment="1">
      <alignment horizontal="left" vertical="center"/>
    </xf>
    <xf numFmtId="0" fontId="7" fillId="37" borderId="16" xfId="0" applyFont="1" applyFill="1" applyBorder="1" applyAlignment="1">
      <alignment horizontal="left" vertical="center"/>
    </xf>
    <xf numFmtId="0" fontId="7" fillId="37" borderId="2" xfId="0" applyFont="1" applyFill="1" applyBorder="1" applyAlignment="1">
      <alignment horizontal="left" vertical="center"/>
    </xf>
    <xf numFmtId="0" fontId="5" fillId="0" borderId="0" xfId="0" applyFont="1" applyBorder="1" applyAlignment="1">
      <alignment horizontal="left" vertical="center"/>
    </xf>
    <xf numFmtId="0" fontId="8" fillId="0" borderId="34" xfId="0" applyFont="1" applyBorder="1" applyAlignment="1">
      <alignment horizontal="center" vertical="center"/>
    </xf>
    <xf numFmtId="0" fontId="10" fillId="0" borderId="35" xfId="0" applyFont="1" applyFill="1" applyBorder="1" applyAlignment="1">
      <alignment horizontal="center" vertical="center"/>
    </xf>
    <xf numFmtId="0" fontId="7" fillId="0" borderId="22" xfId="0" applyFont="1" applyBorder="1" applyAlignment="1">
      <alignment vertical="center"/>
    </xf>
    <xf numFmtId="0" fontId="7" fillId="0" borderId="14" xfId="0" applyFont="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7" fillId="0" borderId="38" xfId="0" applyFont="1" applyBorder="1" applyAlignment="1">
      <alignment horizontal="left" vertical="center"/>
    </xf>
    <xf numFmtId="0" fontId="7" fillId="0" borderId="38" xfId="0" applyFont="1" applyBorder="1" applyAlignment="1">
      <alignment vertical="center"/>
    </xf>
    <xf numFmtId="0" fontId="0" fillId="0" borderId="38" xfId="0" applyBorder="1" applyAlignment="1">
      <alignment vertical="center"/>
    </xf>
    <xf numFmtId="0" fontId="7" fillId="0" borderId="39" xfId="0" applyFont="1" applyBorder="1" applyAlignment="1">
      <alignment horizontal="left" vertical="center"/>
    </xf>
    <xf numFmtId="0" fontId="7" fillId="0" borderId="39" xfId="0" applyFont="1" applyBorder="1" applyAlignment="1">
      <alignment vertical="center"/>
    </xf>
    <xf numFmtId="0" fontId="0" fillId="0" borderId="39" xfId="0" applyBorder="1" applyAlignment="1">
      <alignment vertical="center"/>
    </xf>
    <xf numFmtId="0" fontId="0" fillId="34" borderId="40" xfId="0" applyFill="1" applyBorder="1" applyAlignment="1">
      <alignment horizontal="center" vertical="center"/>
    </xf>
    <xf numFmtId="0" fontId="0" fillId="34" borderId="36" xfId="0" applyFill="1" applyBorder="1" applyAlignment="1">
      <alignment horizontal="center" vertical="center"/>
    </xf>
    <xf numFmtId="0" fontId="0" fillId="0" borderId="41" xfId="0" applyBorder="1" applyAlignment="1">
      <alignment horizontal="center" vertical="center"/>
    </xf>
    <xf numFmtId="0" fontId="0" fillId="33" borderId="42" xfId="0" applyFill="1" applyBorder="1" applyAlignment="1">
      <alignment horizontal="center" vertical="center"/>
    </xf>
    <xf numFmtId="0" fontId="13" fillId="0" borderId="42" xfId="0" applyFont="1" applyBorder="1" applyAlignment="1">
      <alignment vertical="center" shrinkToFit="1"/>
    </xf>
    <xf numFmtId="0" fontId="11" fillId="0" borderId="43" xfId="0" applyFont="1" applyBorder="1" applyAlignment="1">
      <alignment vertical="center" wrapText="1"/>
    </xf>
    <xf numFmtId="0" fontId="7" fillId="33" borderId="42" xfId="0" applyFont="1" applyFill="1" applyBorder="1" applyAlignment="1">
      <alignment horizontal="left" vertical="center"/>
    </xf>
    <xf numFmtId="0" fontId="7" fillId="33" borderId="44" xfId="0" applyFont="1" applyFill="1" applyBorder="1" applyAlignment="1">
      <alignment horizontal="left" vertical="center"/>
    </xf>
    <xf numFmtId="0" fontId="7" fillId="0" borderId="44" xfId="0" applyFont="1" applyBorder="1" applyAlignment="1">
      <alignment horizontal="lef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34" borderId="49" xfId="0" applyFill="1" applyBorder="1" applyAlignment="1">
      <alignment horizontal="center" vertical="center"/>
    </xf>
    <xf numFmtId="0" fontId="13" fillId="0" borderId="50" xfId="0" applyFont="1" applyBorder="1" applyAlignment="1">
      <alignment vertical="center" shrinkToFit="1"/>
    </xf>
    <xf numFmtId="0" fontId="11" fillId="0" borderId="51" xfId="0" applyFont="1" applyBorder="1" applyAlignment="1">
      <alignment vertical="center" wrapText="1"/>
    </xf>
    <xf numFmtId="0" fontId="7" fillId="34" borderId="50" xfId="0" applyFont="1" applyFill="1" applyBorder="1" applyAlignment="1">
      <alignment horizontal="left" vertical="center"/>
    </xf>
    <xf numFmtId="0" fontId="7" fillId="34" borderId="52" xfId="0" applyFont="1" applyFill="1" applyBorder="1" applyAlignment="1">
      <alignment horizontal="left" vertical="center"/>
    </xf>
    <xf numFmtId="0" fontId="7" fillId="0" borderId="52" xfId="0" applyFont="1" applyBorder="1" applyAlignment="1">
      <alignment horizontal="left" vertical="center"/>
    </xf>
    <xf numFmtId="0" fontId="7" fillId="34" borderId="16" xfId="0" applyFont="1" applyFill="1" applyBorder="1" applyAlignment="1">
      <alignment horizontal="center" vertical="center"/>
    </xf>
    <xf numFmtId="0" fontId="7" fillId="34" borderId="2" xfId="0" applyFont="1" applyFill="1" applyBorder="1" applyAlignment="1">
      <alignment horizontal="center"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4" fillId="33" borderId="2" xfId="0" applyFont="1" applyFill="1" applyBorder="1" applyAlignment="1">
      <alignment horizontal="center" vertical="center"/>
    </xf>
    <xf numFmtId="0" fontId="4" fillId="33" borderId="13" xfId="0" applyFont="1" applyFill="1" applyBorder="1" applyAlignment="1">
      <alignment horizontal="center" vertical="center"/>
    </xf>
    <xf numFmtId="0" fontId="8" fillId="0" borderId="55" xfId="0" applyFont="1" applyBorder="1" applyAlignment="1">
      <alignment horizontal="center" vertical="center"/>
    </xf>
    <xf numFmtId="0" fontId="4" fillId="0" borderId="41"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37" borderId="16" xfId="0" applyFont="1" applyFill="1" applyBorder="1" applyAlignment="1">
      <alignment horizontal="center" vertical="center"/>
    </xf>
    <xf numFmtId="0" fontId="7" fillId="37" borderId="2" xfId="0" applyFont="1" applyFill="1" applyBorder="1" applyAlignment="1">
      <alignment horizontal="center" vertical="center"/>
    </xf>
    <xf numFmtId="0" fontId="0" fillId="0" borderId="41" xfId="0" applyBorder="1" applyAlignment="1" applyProtection="1">
      <alignment horizontal="center" vertical="center"/>
      <protection locked="0"/>
    </xf>
    <xf numFmtId="0" fontId="0" fillId="36" borderId="42" xfId="0" applyFont="1" applyFill="1" applyBorder="1" applyAlignment="1">
      <alignment horizontal="center" vertical="center"/>
    </xf>
    <xf numFmtId="0" fontId="13" fillId="0" borderId="42" xfId="0" applyFont="1" applyBorder="1" applyAlignment="1" applyProtection="1">
      <alignment vertical="center" shrinkToFit="1"/>
      <protection locked="0"/>
    </xf>
    <xf numFmtId="0" fontId="11" fillId="0" borderId="43" xfId="0" applyFont="1" applyBorder="1" applyAlignment="1" applyProtection="1">
      <alignment vertical="center" wrapText="1"/>
      <protection locked="0"/>
    </xf>
    <xf numFmtId="0" fontId="7" fillId="36" borderId="42" xfId="0" applyFont="1" applyFill="1" applyBorder="1" applyAlignment="1">
      <alignment horizontal="left" vertical="center"/>
    </xf>
    <xf numFmtId="0" fontId="7" fillId="36" borderId="44" xfId="0" applyFont="1" applyFill="1" applyBorder="1" applyAlignment="1">
      <alignment horizontal="left" vertical="center"/>
    </xf>
    <xf numFmtId="0" fontId="7" fillId="0" borderId="44"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37" borderId="49" xfId="0" applyFont="1" applyFill="1" applyBorder="1" applyAlignment="1">
      <alignment horizontal="center" vertical="center"/>
    </xf>
    <xf numFmtId="0" fontId="13" fillId="0" borderId="50" xfId="0" applyFont="1" applyBorder="1" applyAlignment="1" applyProtection="1">
      <alignment vertical="center" shrinkToFit="1"/>
      <protection locked="0"/>
    </xf>
    <xf numFmtId="0" fontId="11" fillId="0" borderId="51" xfId="0" applyFont="1" applyBorder="1" applyAlignment="1" applyProtection="1">
      <alignment vertical="center" wrapText="1"/>
      <protection locked="0"/>
    </xf>
    <xf numFmtId="0" fontId="7" fillId="37" borderId="50" xfId="0" applyFont="1" applyFill="1" applyBorder="1" applyAlignment="1">
      <alignment horizontal="left" vertical="center"/>
    </xf>
    <xf numFmtId="0" fontId="7" fillId="37" borderId="52" xfId="0" applyFont="1" applyFill="1" applyBorder="1" applyAlignment="1">
      <alignment horizontal="left" vertical="center"/>
    </xf>
    <xf numFmtId="0" fontId="7" fillId="0" borderId="52" xfId="0" applyFont="1" applyBorder="1" applyAlignment="1" applyProtection="1">
      <alignment horizontal="left" vertical="center"/>
      <protection locked="0"/>
    </xf>
    <xf numFmtId="0" fontId="7" fillId="0" borderId="54" xfId="0" applyFont="1" applyBorder="1" applyAlignment="1" applyProtection="1">
      <alignment horizontal="left" vertical="center"/>
      <protection locked="0"/>
    </xf>
    <xf numFmtId="0" fontId="4" fillId="36" borderId="2" xfId="0" applyFont="1" applyFill="1" applyBorder="1" applyAlignment="1">
      <alignment horizontal="center" vertical="center"/>
    </xf>
    <xf numFmtId="0" fontId="4" fillId="36" borderId="13" xfId="0" applyFont="1" applyFill="1" applyBorder="1" applyAlignment="1">
      <alignment horizontal="center" vertical="center"/>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10" fillId="0" borderId="0" xfId="0" applyFont="1" applyBorder="1" applyAlignment="1">
      <alignment vertical="top"/>
    </xf>
    <xf numFmtId="0" fontId="23" fillId="0" borderId="0" xfId="0" applyFont="1" applyAlignment="1">
      <alignment vertical="center"/>
    </xf>
    <xf numFmtId="0" fontId="24" fillId="0" borderId="0" xfId="0" applyFont="1" applyAlignment="1">
      <alignment vertical="center"/>
    </xf>
    <xf numFmtId="0" fontId="5" fillId="0" borderId="0" xfId="0" applyFont="1" applyBorder="1" applyAlignment="1">
      <alignment horizontal="right" vertical="center"/>
    </xf>
    <xf numFmtId="0" fontId="5" fillId="0" borderId="56" xfId="0" applyFont="1" applyBorder="1" applyAlignment="1">
      <alignment horizontal="center" vertical="center"/>
    </xf>
    <xf numFmtId="179" fontId="7" fillId="0" borderId="44" xfId="0" applyNumberFormat="1" applyFont="1" applyBorder="1" applyAlignment="1" applyProtection="1">
      <alignment horizontal="left" vertical="center"/>
      <protection locked="0"/>
    </xf>
    <xf numFmtId="179" fontId="7" fillId="0" borderId="2" xfId="0" applyNumberFormat="1" applyFont="1" applyBorder="1" applyAlignment="1" applyProtection="1">
      <alignment horizontal="left" vertical="center"/>
      <protection locked="0"/>
    </xf>
    <xf numFmtId="179" fontId="7" fillId="0" borderId="13" xfId="0" applyNumberFormat="1" applyFont="1" applyBorder="1" applyAlignment="1" applyProtection="1">
      <alignment horizontal="left" vertical="center"/>
      <protection locked="0"/>
    </xf>
    <xf numFmtId="179" fontId="7" fillId="0" borderId="16" xfId="0" applyNumberFormat="1" applyFont="1" applyBorder="1" applyAlignment="1" applyProtection="1">
      <alignment horizontal="left" vertical="center"/>
      <protection locked="0"/>
    </xf>
    <xf numFmtId="179" fontId="7" fillId="0" borderId="52" xfId="0" applyNumberFormat="1" applyFont="1" applyBorder="1" applyAlignment="1" applyProtection="1">
      <alignment horizontal="left" vertical="center"/>
      <protection locked="0"/>
    </xf>
    <xf numFmtId="179" fontId="7" fillId="0" borderId="44" xfId="0" applyNumberFormat="1" applyFont="1" applyBorder="1" applyAlignment="1">
      <alignment horizontal="left" vertical="center"/>
    </xf>
    <xf numFmtId="179" fontId="7" fillId="0" borderId="2" xfId="0" applyNumberFormat="1" applyFont="1" applyBorder="1" applyAlignment="1">
      <alignment horizontal="left" vertical="center"/>
    </xf>
    <xf numFmtId="179" fontId="7" fillId="0" borderId="13" xfId="0" applyNumberFormat="1" applyFont="1" applyBorder="1" applyAlignment="1">
      <alignment horizontal="left" vertical="center"/>
    </xf>
    <xf numFmtId="179" fontId="7" fillId="0" borderId="16" xfId="0" applyNumberFormat="1" applyFont="1" applyBorder="1" applyAlignment="1">
      <alignment horizontal="left" vertical="center"/>
    </xf>
    <xf numFmtId="179" fontId="7" fillId="0" borderId="52" xfId="0" applyNumberFormat="1" applyFont="1" applyBorder="1" applyAlignment="1">
      <alignment horizontal="left" vertical="center"/>
    </xf>
    <xf numFmtId="0" fontId="29" fillId="0" borderId="57" xfId="0" applyFont="1" applyBorder="1" applyAlignment="1">
      <alignment vertical="center"/>
    </xf>
    <xf numFmtId="0" fontId="29" fillId="0" borderId="0" xfId="0" applyFont="1" applyBorder="1" applyAlignment="1">
      <alignment vertical="center"/>
    </xf>
    <xf numFmtId="0" fontId="29" fillId="0" borderId="56" xfId="0" applyFont="1" applyBorder="1" applyAlignment="1">
      <alignment horizontal="center" vertical="center"/>
    </xf>
    <xf numFmtId="0" fontId="30" fillId="0" borderId="0" xfId="0" applyFont="1" applyBorder="1" applyAlignment="1">
      <alignment vertical="center"/>
    </xf>
    <xf numFmtId="0" fontId="30" fillId="0" borderId="0" xfId="0" applyFont="1" applyAlignment="1">
      <alignment vertical="center"/>
    </xf>
    <xf numFmtId="0" fontId="29" fillId="0" borderId="0" xfId="0" applyFont="1" applyAlignment="1">
      <alignment vertical="center"/>
    </xf>
    <xf numFmtId="0" fontId="13" fillId="0" borderId="0" xfId="0" applyFont="1" applyAlignment="1">
      <alignment vertical="center"/>
    </xf>
    <xf numFmtId="0" fontId="31" fillId="0" borderId="0" xfId="0" applyFont="1" applyAlignment="1">
      <alignment horizontal="center" vertical="center"/>
    </xf>
    <xf numFmtId="0" fontId="13" fillId="0" borderId="58"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13" fillId="0" borderId="0" xfId="0" applyFont="1" applyBorder="1" applyAlignment="1">
      <alignment horizontal="right" vertical="center"/>
    </xf>
    <xf numFmtId="0" fontId="30" fillId="0" borderId="34" xfId="0" applyFont="1" applyBorder="1" applyAlignment="1">
      <alignment horizontal="center" vertical="center" wrapText="1"/>
    </xf>
    <xf numFmtId="0" fontId="13" fillId="0" borderId="0" xfId="0" applyFont="1" applyBorder="1" applyAlignment="1">
      <alignment vertical="center"/>
    </xf>
    <xf numFmtId="0" fontId="30" fillId="0" borderId="44" xfId="0" applyFont="1" applyBorder="1" applyAlignment="1">
      <alignment vertical="center"/>
    </xf>
    <xf numFmtId="0" fontId="0" fillId="0" borderId="59" xfId="0" applyBorder="1" applyAlignment="1">
      <alignment vertical="center"/>
    </xf>
    <xf numFmtId="0" fontId="30" fillId="0" borderId="52" xfId="0" applyFont="1" applyBorder="1" applyAlignment="1">
      <alignment vertical="center"/>
    </xf>
    <xf numFmtId="0" fontId="0" fillId="0" borderId="60" xfId="0" applyBorder="1" applyAlignment="1">
      <alignment vertical="center"/>
    </xf>
    <xf numFmtId="0" fontId="13" fillId="0" borderId="34" xfId="0" applyFont="1" applyBorder="1" applyAlignment="1">
      <alignment horizontal="center" vertical="center" wrapText="1"/>
    </xf>
    <xf numFmtId="0" fontId="31" fillId="0" borderId="61" xfId="0" applyFont="1" applyFill="1" applyBorder="1" applyAlignment="1">
      <alignment horizontal="center" vertical="center"/>
    </xf>
    <xf numFmtId="0" fontId="3" fillId="0" borderId="0" xfId="0" applyFont="1" applyAlignment="1">
      <alignment vertical="center"/>
    </xf>
    <xf numFmtId="0" fontId="0" fillId="0" borderId="62" xfId="0" applyFont="1" applyBorder="1" applyAlignment="1">
      <alignment horizontal="right" vertical="center"/>
    </xf>
    <xf numFmtId="0" fontId="7" fillId="0" borderId="63" xfId="0" applyFont="1" applyBorder="1" applyAlignment="1">
      <alignment horizontal="right" vertical="center"/>
    </xf>
    <xf numFmtId="178" fontId="4" fillId="0" borderId="42" xfId="0" applyNumberFormat="1" applyFont="1" applyBorder="1" applyAlignment="1" applyProtection="1">
      <alignment horizontal="center" vertical="center"/>
      <protection locked="0"/>
    </xf>
    <xf numFmtId="178" fontId="4" fillId="0" borderId="2" xfId="0" applyNumberFormat="1" applyFont="1" applyBorder="1" applyAlignment="1" applyProtection="1">
      <alignment horizontal="center" vertical="center"/>
      <protection locked="0"/>
    </xf>
    <xf numFmtId="178" fontId="4" fillId="0" borderId="13" xfId="0" applyNumberFormat="1" applyFont="1" applyBorder="1" applyAlignment="1" applyProtection="1">
      <alignment horizontal="center" vertical="center"/>
      <protection locked="0"/>
    </xf>
    <xf numFmtId="178" fontId="4" fillId="0" borderId="16" xfId="0" applyNumberFormat="1" applyFont="1" applyBorder="1" applyAlignment="1" applyProtection="1">
      <alignment horizontal="center" vertical="center"/>
      <protection locked="0"/>
    </xf>
    <xf numFmtId="178" fontId="4" fillId="0" borderId="52" xfId="0" applyNumberFormat="1" applyFont="1" applyBorder="1" applyAlignment="1" applyProtection="1">
      <alignment horizontal="center" vertical="center"/>
      <protection locked="0"/>
    </xf>
    <xf numFmtId="178" fontId="4" fillId="0" borderId="42" xfId="0" applyNumberFormat="1" applyFont="1" applyBorder="1" applyAlignment="1" applyProtection="1">
      <alignment horizontal="center" vertical="center" shrinkToFit="1"/>
      <protection locked="0"/>
    </xf>
    <xf numFmtId="178" fontId="4" fillId="0" borderId="2" xfId="0" applyNumberFormat="1" applyFont="1" applyBorder="1" applyAlignment="1" applyProtection="1">
      <alignment horizontal="center" vertical="center" shrinkToFit="1"/>
      <protection locked="0"/>
    </xf>
    <xf numFmtId="178" fontId="4" fillId="0" borderId="13" xfId="0" applyNumberFormat="1" applyFont="1" applyBorder="1" applyAlignment="1" applyProtection="1">
      <alignment horizontal="center" vertical="center" shrinkToFit="1"/>
      <protection locked="0"/>
    </xf>
    <xf numFmtId="178" fontId="4" fillId="0" borderId="16" xfId="0" applyNumberFormat="1" applyFont="1" applyBorder="1" applyAlignment="1" applyProtection="1">
      <alignment horizontal="center" vertical="center" shrinkToFit="1"/>
      <protection locked="0"/>
    </xf>
    <xf numFmtId="178" fontId="4" fillId="0" borderId="52" xfId="0" applyNumberFormat="1" applyFont="1" applyBorder="1" applyAlignment="1" applyProtection="1">
      <alignment horizontal="center" vertical="center" shrinkToFit="1"/>
      <protection locked="0"/>
    </xf>
    <xf numFmtId="0" fontId="7" fillId="38" borderId="0" xfId="0" applyFont="1" applyFill="1" applyBorder="1" applyAlignment="1">
      <alignment vertical="top" wrapText="1" shrinkToFit="1"/>
    </xf>
    <xf numFmtId="0" fontId="35" fillId="38" borderId="0" xfId="0" applyFont="1" applyFill="1" applyBorder="1" applyAlignment="1">
      <alignment vertical="center" wrapText="1" shrinkToFit="1"/>
    </xf>
    <xf numFmtId="0" fontId="35" fillId="38" borderId="0" xfId="0" applyFont="1" applyFill="1" applyBorder="1" applyAlignment="1">
      <alignment vertical="center" shrinkToFit="1"/>
    </xf>
    <xf numFmtId="0" fontId="7" fillId="38" borderId="0" xfId="0" applyFont="1" applyFill="1" applyBorder="1" applyAlignment="1">
      <alignment vertical="center" wrapText="1" shrinkToFit="1"/>
    </xf>
    <xf numFmtId="0" fontId="7" fillId="38" borderId="0" xfId="0" applyFont="1" applyFill="1" applyBorder="1" applyAlignment="1">
      <alignment vertical="center" shrinkToFit="1"/>
    </xf>
    <xf numFmtId="0" fontId="0" fillId="39" borderId="64" xfId="0" applyFill="1" applyBorder="1" applyAlignment="1">
      <alignment horizontal="right" vertical="center"/>
    </xf>
    <xf numFmtId="0" fontId="8" fillId="0" borderId="22" xfId="0" applyFont="1" applyBorder="1" applyAlignment="1">
      <alignment vertical="center"/>
    </xf>
    <xf numFmtId="0" fontId="27" fillId="0" borderId="0" xfId="0" applyFont="1" applyBorder="1" applyAlignment="1" applyProtection="1">
      <alignment horizontal="center" vertical="center"/>
      <protection locked="0"/>
    </xf>
    <xf numFmtId="0" fontId="10" fillId="0" borderId="65" xfId="0" applyFont="1" applyFill="1" applyBorder="1" applyAlignment="1" applyProtection="1">
      <alignment horizontal="left" vertical="center" wrapText="1" shrinkToFit="1"/>
      <protection/>
    </xf>
    <xf numFmtId="0" fontId="10" fillId="0" borderId="66" xfId="0" applyFont="1" applyFill="1" applyBorder="1" applyAlignment="1" applyProtection="1">
      <alignment horizontal="left" vertical="center" wrapText="1" shrinkToFit="1"/>
      <protection/>
    </xf>
    <xf numFmtId="0" fontId="10" fillId="0" borderId="67" xfId="0" applyFont="1" applyFill="1" applyBorder="1" applyAlignment="1" applyProtection="1">
      <alignment horizontal="left" vertical="center" wrapText="1" shrinkToFit="1"/>
      <protection/>
    </xf>
    <xf numFmtId="0" fontId="10" fillId="0" borderId="68" xfId="0" applyFont="1" applyFill="1" applyBorder="1" applyAlignment="1" applyProtection="1">
      <alignment horizontal="left" vertical="center" wrapText="1" shrinkToFit="1"/>
      <protection/>
    </xf>
    <xf numFmtId="0" fontId="10" fillId="0" borderId="69" xfId="0" applyFont="1" applyFill="1" applyBorder="1" applyAlignment="1" applyProtection="1">
      <alignment horizontal="left" vertical="center" wrapText="1" shrinkToFit="1"/>
      <protection/>
    </xf>
    <xf numFmtId="185" fontId="37" fillId="40" borderId="70" xfId="0" applyNumberFormat="1" applyFont="1" applyFill="1" applyBorder="1" applyAlignment="1">
      <alignment horizontal="right" vertical="center"/>
    </xf>
    <xf numFmtId="185" fontId="37" fillId="40" borderId="71" xfId="0" applyNumberFormat="1" applyFont="1" applyFill="1" applyBorder="1" applyAlignment="1">
      <alignment horizontal="right" vertical="center"/>
    </xf>
    <xf numFmtId="185" fontId="39" fillId="40" borderId="44" xfId="0" applyNumberFormat="1" applyFont="1" applyFill="1" applyBorder="1" applyAlignment="1">
      <alignment horizontal="right" vertical="center"/>
    </xf>
    <xf numFmtId="185" fontId="39" fillId="40" borderId="52" xfId="0" applyNumberFormat="1" applyFont="1" applyFill="1" applyBorder="1" applyAlignment="1">
      <alignment horizontal="right" vertical="center"/>
    </xf>
    <xf numFmtId="185" fontId="38" fillId="40" borderId="70" xfId="0" applyNumberFormat="1" applyFont="1" applyFill="1" applyBorder="1" applyAlignment="1">
      <alignment horizontal="right" vertical="center"/>
    </xf>
    <xf numFmtId="0" fontId="30" fillId="0" borderId="53" xfId="0" applyFont="1" applyBorder="1" applyAlignment="1">
      <alignment vertical="center"/>
    </xf>
    <xf numFmtId="185" fontId="38" fillId="40" borderId="71" xfId="0" applyNumberFormat="1" applyFont="1" applyFill="1" applyBorder="1" applyAlignment="1">
      <alignment horizontal="right" vertical="center"/>
    </xf>
    <xf numFmtId="0" fontId="30" fillId="0" borderId="54" xfId="0" applyFont="1" applyBorder="1" applyAlignment="1">
      <alignment vertical="center"/>
    </xf>
    <xf numFmtId="185" fontId="39" fillId="40" borderId="44" xfId="0" applyNumberFormat="1" applyFont="1" applyFill="1" applyBorder="1" applyAlignment="1" applyProtection="1">
      <alignment horizontal="right" vertical="center"/>
      <protection locked="0"/>
    </xf>
    <xf numFmtId="185" fontId="39" fillId="40" borderId="52" xfId="0" applyNumberFormat="1" applyFont="1" applyFill="1" applyBorder="1" applyAlignment="1" applyProtection="1">
      <alignment horizontal="right" vertical="center"/>
      <protection locked="0"/>
    </xf>
    <xf numFmtId="185" fontId="38" fillId="40" borderId="70" xfId="0" applyNumberFormat="1" applyFont="1" applyFill="1" applyBorder="1" applyAlignment="1" applyProtection="1">
      <alignment horizontal="right" vertical="center"/>
      <protection locked="0"/>
    </xf>
    <xf numFmtId="185" fontId="38" fillId="40" borderId="71" xfId="0" applyNumberFormat="1" applyFont="1" applyFill="1" applyBorder="1" applyAlignment="1" applyProtection="1">
      <alignment horizontal="right" vertical="center"/>
      <protection locked="0"/>
    </xf>
    <xf numFmtId="185" fontId="37" fillId="40" borderId="70" xfId="0" applyNumberFormat="1" applyFont="1" applyFill="1" applyBorder="1" applyAlignment="1" applyProtection="1">
      <alignment horizontal="right" vertical="center"/>
      <protection locked="0"/>
    </xf>
    <xf numFmtId="185" fontId="37" fillId="40" borderId="71" xfId="0" applyNumberFormat="1" applyFont="1" applyFill="1" applyBorder="1" applyAlignment="1" applyProtection="1">
      <alignment horizontal="right" vertical="center"/>
      <protection locked="0"/>
    </xf>
    <xf numFmtId="0" fontId="8" fillId="0" borderId="14" xfId="0" applyFont="1" applyBorder="1" applyAlignment="1" applyProtection="1">
      <alignment vertical="center"/>
      <protection locked="0"/>
    </xf>
    <xf numFmtId="185" fontId="39" fillId="40" borderId="58" xfId="0" applyNumberFormat="1" applyFont="1" applyFill="1" applyBorder="1" applyAlignment="1" applyProtection="1">
      <alignment horizontal="center" vertical="center"/>
      <protection locked="0"/>
    </xf>
    <xf numFmtId="185" fontId="40" fillId="40" borderId="72" xfId="0" applyNumberFormat="1" applyFont="1" applyFill="1" applyBorder="1" applyAlignment="1" applyProtection="1">
      <alignment horizontal="center" vertical="center"/>
      <protection locked="0"/>
    </xf>
    <xf numFmtId="185" fontId="40" fillId="40" borderId="68" xfId="0" applyNumberFormat="1" applyFont="1" applyFill="1" applyBorder="1" applyAlignment="1" applyProtection="1">
      <alignment horizontal="center" vertical="center"/>
      <protection locked="0"/>
    </xf>
    <xf numFmtId="185" fontId="35" fillId="40" borderId="73" xfId="0" applyNumberFormat="1" applyFont="1" applyFill="1" applyBorder="1" applyAlignment="1" applyProtection="1">
      <alignment horizontal="center" vertical="center" wrapText="1" shrinkToFit="1"/>
      <protection locked="0"/>
    </xf>
    <xf numFmtId="185" fontId="35" fillId="40" borderId="74" xfId="0" applyNumberFormat="1" applyFont="1" applyFill="1" applyBorder="1" applyAlignment="1" applyProtection="1">
      <alignment horizontal="center" vertical="center" wrapText="1" shrinkToFit="1"/>
      <protection locked="0"/>
    </xf>
    <xf numFmtId="185" fontId="41" fillId="40" borderId="72" xfId="0" applyNumberFormat="1" applyFont="1" applyFill="1" applyBorder="1" applyAlignment="1" applyProtection="1">
      <alignment horizontal="center" vertical="center" wrapText="1" shrinkToFit="1"/>
      <protection locked="0"/>
    </xf>
    <xf numFmtId="14" fontId="0" fillId="0" borderId="0" xfId="0" applyNumberFormat="1" applyAlignment="1">
      <alignment/>
    </xf>
    <xf numFmtId="49" fontId="0" fillId="0" borderId="0" xfId="0" applyNumberFormat="1" applyAlignment="1">
      <alignment/>
    </xf>
    <xf numFmtId="0" fontId="5" fillId="0" borderId="75" xfId="0" applyFont="1" applyFill="1" applyBorder="1" applyAlignment="1">
      <alignment/>
    </xf>
    <xf numFmtId="0" fontId="97" fillId="0" borderId="0" xfId="0" applyFont="1" applyFill="1" applyAlignment="1">
      <alignment vertical="center"/>
    </xf>
    <xf numFmtId="0" fontId="98" fillId="0" borderId="0" xfId="0" applyFont="1" applyFill="1" applyAlignment="1">
      <alignment vertical="center"/>
    </xf>
    <xf numFmtId="0" fontId="97" fillId="0" borderId="75" xfId="0" applyFont="1" applyFill="1" applyBorder="1" applyAlignment="1">
      <alignment horizontal="center" vertical="center"/>
    </xf>
    <xf numFmtId="0" fontId="97" fillId="0" borderId="75" xfId="0" applyFont="1" applyFill="1" applyBorder="1" applyAlignment="1">
      <alignment horizontal="left"/>
    </xf>
    <xf numFmtId="0" fontId="99" fillId="0" borderId="75" xfId="0" applyFont="1" applyFill="1" applyBorder="1" applyAlignment="1">
      <alignment horizontal="left"/>
    </xf>
    <xf numFmtId="0" fontId="100" fillId="0" borderId="0" xfId="0" applyFont="1" applyAlignment="1">
      <alignment vertical="center"/>
    </xf>
    <xf numFmtId="0" fontId="97" fillId="0" borderId="76" xfId="0" applyFont="1" applyFill="1" applyBorder="1" applyAlignment="1">
      <alignment horizontal="center" vertical="center"/>
    </xf>
    <xf numFmtId="0" fontId="97" fillId="0" borderId="0" xfId="0" applyFont="1" applyFill="1" applyBorder="1" applyAlignment="1">
      <alignment horizontal="center" vertical="center"/>
    </xf>
    <xf numFmtId="0" fontId="97" fillId="0" borderId="12" xfId="0" applyFont="1" applyFill="1" applyBorder="1" applyAlignment="1">
      <alignment horizontal="center" vertical="center"/>
    </xf>
    <xf numFmtId="0" fontId="99" fillId="0" borderId="0"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97" fillId="0" borderId="0" xfId="0" applyFont="1" applyFill="1" applyBorder="1" applyAlignment="1">
      <alignment vertical="center"/>
    </xf>
    <xf numFmtId="0" fontId="97" fillId="0" borderId="0" xfId="0" applyFont="1" applyFill="1" applyBorder="1" applyAlignment="1">
      <alignment horizontal="left"/>
    </xf>
    <xf numFmtId="0" fontId="0" fillId="35" borderId="77" xfId="0" applyFill="1" applyBorder="1" applyAlignment="1">
      <alignment vertical="center"/>
    </xf>
    <xf numFmtId="0" fontId="5" fillId="0" borderId="76" xfId="0" applyFont="1" applyFill="1" applyBorder="1" applyAlignment="1">
      <alignment/>
    </xf>
    <xf numFmtId="0" fontId="5" fillId="0" borderId="0" xfId="0" applyFont="1" applyFill="1" applyBorder="1" applyAlignment="1">
      <alignment/>
    </xf>
    <xf numFmtId="0" fontId="0" fillId="39" borderId="78" xfId="0" applyFill="1" applyBorder="1" applyAlignment="1">
      <alignment horizontal="right" vertical="center"/>
    </xf>
    <xf numFmtId="185" fontId="39" fillId="40" borderId="79" xfId="0" applyNumberFormat="1" applyFont="1" applyFill="1" applyBorder="1" applyAlignment="1" applyProtection="1">
      <alignment horizontal="center" vertical="center"/>
      <protection locked="0"/>
    </xf>
    <xf numFmtId="0" fontId="43" fillId="0" borderId="0" xfId="0" applyFont="1" applyAlignment="1">
      <alignment horizontal="center" vertical="center"/>
    </xf>
    <xf numFmtId="189" fontId="5" fillId="0" borderId="34" xfId="0" applyNumberFormat="1" applyFont="1" applyBorder="1" applyAlignment="1" applyProtection="1">
      <alignment horizontal="center" vertical="center" shrinkToFit="1"/>
      <protection locked="0"/>
    </xf>
    <xf numFmtId="0" fontId="47" fillId="0" borderId="0" xfId="65" applyFont="1" applyBorder="1" applyAlignment="1">
      <alignment horizontal="left" vertical="top"/>
      <protection/>
    </xf>
    <xf numFmtId="0" fontId="101" fillId="0" borderId="0" xfId="65" applyFont="1" applyBorder="1" applyAlignment="1">
      <alignment horizontal="right" vertical="top"/>
      <protection/>
    </xf>
    <xf numFmtId="0" fontId="101" fillId="0" borderId="0" xfId="65" applyFont="1" applyBorder="1" applyAlignment="1">
      <alignment horizontal="left" vertical="top"/>
      <protection/>
    </xf>
    <xf numFmtId="0" fontId="47" fillId="0" borderId="0" xfId="65" applyFont="1" applyBorder="1" applyAlignment="1">
      <alignment horizontal="right" vertical="top"/>
      <protection/>
    </xf>
    <xf numFmtId="49" fontId="47" fillId="0" borderId="0" xfId="65" applyNumberFormat="1" applyFont="1" applyBorder="1" applyAlignment="1">
      <alignment horizontal="right" vertical="top"/>
      <protection/>
    </xf>
    <xf numFmtId="0" fontId="47" fillId="0" borderId="0" xfId="65" applyFont="1" applyBorder="1" applyAlignment="1">
      <alignment vertical="top"/>
      <protection/>
    </xf>
    <xf numFmtId="0" fontId="49" fillId="0" borderId="28" xfId="67" applyFont="1" applyFill="1" applyBorder="1" applyAlignment="1" applyProtection="1">
      <alignment horizontal="center" vertical="center" shrinkToFit="1"/>
      <protection/>
    </xf>
    <xf numFmtId="0" fontId="49" fillId="0" borderId="28" xfId="67" applyFont="1" applyFill="1" applyBorder="1" applyAlignment="1" applyProtection="1">
      <alignment horizontal="center" vertical="center" wrapText="1" shrinkToFit="1"/>
      <protection/>
    </xf>
    <xf numFmtId="193" fontId="9" fillId="0" borderId="28" xfId="0" applyNumberFormat="1" applyFont="1" applyFill="1" applyBorder="1" applyAlignment="1" applyProtection="1">
      <alignment horizontal="center" shrinkToFit="1"/>
      <protection/>
    </xf>
    <xf numFmtId="0" fontId="9" fillId="0" borderId="28" xfId="0" applyFont="1" applyFill="1" applyBorder="1" applyAlignment="1" applyProtection="1">
      <alignment horizontal="center" shrinkToFit="1"/>
      <protection/>
    </xf>
    <xf numFmtId="0" fontId="9" fillId="41" borderId="0" xfId="0" applyFont="1" applyFill="1" applyBorder="1" applyAlignment="1" applyProtection="1">
      <alignment horizontal="center" shrinkToFit="1"/>
      <protection/>
    </xf>
    <xf numFmtId="0" fontId="48" fillId="41" borderId="0" xfId="0" applyFont="1" applyFill="1" applyBorder="1" applyAlignment="1" applyProtection="1">
      <alignment horizontal="center" shrinkToFit="1"/>
      <protection/>
    </xf>
    <xf numFmtId="190" fontId="49" fillId="0" borderId="28" xfId="67" applyNumberFormat="1" applyFont="1" applyFill="1" applyBorder="1" applyAlignment="1" applyProtection="1">
      <alignment horizontal="center" vertical="center" shrinkToFit="1"/>
      <protection/>
    </xf>
    <xf numFmtId="0" fontId="102" fillId="0" borderId="28" xfId="0" applyFont="1" applyFill="1" applyBorder="1" applyAlignment="1" applyProtection="1">
      <alignment horizontal="center" vertical="center" wrapText="1" shrinkToFit="1"/>
      <protection/>
    </xf>
    <xf numFmtId="0" fontId="102" fillId="0" borderId="28" xfId="0" applyFont="1" applyFill="1" applyBorder="1" applyAlignment="1" applyProtection="1">
      <alignment horizontal="center" vertical="center" shrinkToFit="1"/>
      <protection/>
    </xf>
    <xf numFmtId="193" fontId="45" fillId="0" borderId="28" xfId="67" applyNumberFormat="1" applyFont="1" applyFill="1" applyBorder="1" applyAlignment="1" applyProtection="1">
      <alignment horizontal="center" vertical="center" shrinkToFit="1"/>
      <protection/>
    </xf>
    <xf numFmtId="0" fontId="45" fillId="0" borderId="28" xfId="67" applyFont="1" applyFill="1" applyBorder="1" applyAlignment="1" applyProtection="1">
      <alignment horizontal="center" vertical="center" shrinkToFit="1"/>
      <protection/>
    </xf>
    <xf numFmtId="0" fontId="103" fillId="0" borderId="28" xfId="0" applyFont="1" applyFill="1" applyBorder="1" applyAlignment="1" applyProtection="1">
      <alignment horizontal="center" vertical="center" shrinkToFit="1"/>
      <protection/>
    </xf>
    <xf numFmtId="0" fontId="9" fillId="41" borderId="0" xfId="0" applyFont="1" applyFill="1" applyBorder="1" applyAlignment="1" applyProtection="1">
      <alignment horizontal="center" vertical="center" shrinkToFit="1"/>
      <protection/>
    </xf>
    <xf numFmtId="0" fontId="9" fillId="38" borderId="0" xfId="0" applyFont="1" applyFill="1" applyBorder="1" applyAlignment="1" applyProtection="1">
      <alignment horizontal="center" vertical="center" shrinkToFit="1"/>
      <protection/>
    </xf>
    <xf numFmtId="0" fontId="48" fillId="38" borderId="0" xfId="0" applyFont="1" applyFill="1" applyBorder="1" applyAlignment="1" applyProtection="1">
      <alignment horizontal="center" vertical="center" shrinkToFit="1"/>
      <protection/>
    </xf>
    <xf numFmtId="0" fontId="0" fillId="41" borderId="28" xfId="0" applyFont="1" applyFill="1" applyBorder="1" applyAlignment="1" applyProtection="1">
      <alignment horizontal="center" vertical="center" shrinkToFit="1"/>
      <protection/>
    </xf>
    <xf numFmtId="0" fontId="44" fillId="0" borderId="28" xfId="66" applyFont="1" applyFill="1" applyBorder="1" applyAlignment="1" applyProtection="1">
      <alignment horizontal="center" vertical="center" shrinkToFit="1"/>
      <protection locked="0"/>
    </xf>
    <xf numFmtId="0" fontId="44" fillId="0" borderId="28" xfId="66" applyNumberFormat="1" applyFont="1" applyFill="1" applyBorder="1" applyAlignment="1" applyProtection="1">
      <alignment horizontal="center" vertical="center" shrinkToFit="1"/>
      <protection locked="0"/>
    </xf>
    <xf numFmtId="49" fontId="44" fillId="0" borderId="28" xfId="66" applyNumberFormat="1" applyFont="1" applyFill="1" applyBorder="1" applyAlignment="1" applyProtection="1">
      <alignment horizontal="center" vertical="center" shrinkToFit="1"/>
      <protection locked="0"/>
    </xf>
    <xf numFmtId="193" fontId="45" fillId="0" borderId="28" xfId="66" applyNumberFormat="1" applyFont="1" applyFill="1" applyBorder="1" applyAlignment="1" applyProtection="1">
      <alignment horizontal="center" vertical="center" shrinkToFit="1"/>
      <protection/>
    </xf>
    <xf numFmtId="0" fontId="45" fillId="0" borderId="28" xfId="66" applyFont="1" applyFill="1" applyBorder="1" applyAlignment="1" applyProtection="1">
      <alignment horizontal="center" vertical="center" shrinkToFit="1"/>
      <protection/>
    </xf>
    <xf numFmtId="0" fontId="9" fillId="0" borderId="0" xfId="64" applyFont="1" applyBorder="1" applyAlignment="1" applyProtection="1">
      <alignment vertical="center" shrinkToFit="1"/>
      <protection/>
    </xf>
    <xf numFmtId="0" fontId="9" fillId="0" borderId="78" xfId="64" applyFont="1" applyFill="1" applyBorder="1" applyAlignment="1" applyProtection="1">
      <alignment horizontal="center" vertical="center" shrinkToFit="1"/>
      <protection/>
    </xf>
    <xf numFmtId="0" fontId="0" fillId="41" borderId="0" xfId="0" applyFont="1" applyFill="1" applyBorder="1" applyAlignment="1" applyProtection="1">
      <alignment horizontal="center" vertical="center" shrinkToFit="1"/>
      <protection/>
    </xf>
    <xf numFmtId="0" fontId="9" fillId="0" borderId="28" xfId="64" applyFont="1" applyBorder="1" applyAlignment="1" applyProtection="1">
      <alignment vertical="center" shrinkToFit="1"/>
      <protection/>
    </xf>
    <xf numFmtId="193" fontId="9" fillId="0" borderId="28" xfId="64" applyNumberFormat="1" applyFont="1" applyBorder="1" applyAlignment="1" applyProtection="1">
      <alignment horizontal="center" vertical="center" shrinkToFit="1"/>
      <protection/>
    </xf>
    <xf numFmtId="0" fontId="9" fillId="0" borderId="55" xfId="64" applyFont="1" applyBorder="1" applyAlignment="1" applyProtection="1">
      <alignment vertical="center" shrinkToFit="1"/>
      <protection/>
    </xf>
    <xf numFmtId="0" fontId="9" fillId="0" borderId="28" xfId="64" applyFont="1" applyFill="1" applyBorder="1" applyAlignment="1" applyProtection="1">
      <alignment vertical="center" shrinkToFit="1"/>
      <protection/>
    </xf>
    <xf numFmtId="0" fontId="9" fillId="0" borderId="28" xfId="64" applyNumberFormat="1" applyFont="1" applyFill="1" applyBorder="1" applyAlignment="1" applyProtection="1">
      <alignment horizontal="center" vertical="center" shrinkToFit="1"/>
      <protection/>
    </xf>
    <xf numFmtId="0" fontId="9" fillId="0" borderId="0" xfId="64" applyFont="1" applyFill="1" applyBorder="1" applyAlignment="1" applyProtection="1">
      <alignment vertical="center" shrinkToFit="1"/>
      <protection/>
    </xf>
    <xf numFmtId="193" fontId="9" fillId="0" borderId="28" xfId="64" applyNumberFormat="1" applyFont="1" applyFill="1" applyBorder="1" applyAlignment="1" applyProtection="1">
      <alignment horizontal="center" vertical="center" shrinkToFit="1"/>
      <protection/>
    </xf>
    <xf numFmtId="0" fontId="9" fillId="0" borderId="0" xfId="64" applyFont="1" applyFill="1" applyAlignment="1" applyProtection="1">
      <alignment vertical="center" shrinkToFit="1"/>
      <protection/>
    </xf>
    <xf numFmtId="0" fontId="9" fillId="0" borderId="78" xfId="64" applyFont="1" applyFill="1" applyBorder="1" applyAlignment="1" applyProtection="1">
      <alignment vertical="center" shrinkToFit="1"/>
      <protection/>
    </xf>
    <xf numFmtId="0" fontId="9" fillId="0" borderId="55" xfId="64" applyFont="1" applyFill="1" applyBorder="1" applyAlignment="1" applyProtection="1">
      <alignment vertical="center" shrinkToFit="1"/>
      <protection/>
    </xf>
    <xf numFmtId="0" fontId="9" fillId="0" borderId="28" xfId="64" applyFont="1" applyBorder="1" applyAlignment="1" applyProtection="1">
      <alignment horizontal="center" vertical="center" shrinkToFit="1"/>
      <protection/>
    </xf>
    <xf numFmtId="0" fontId="9" fillId="0" borderId="0" xfId="64" applyFont="1" applyAlignment="1" applyProtection="1">
      <alignment vertical="center" shrinkToFit="1"/>
      <protection/>
    </xf>
    <xf numFmtId="0" fontId="9" fillId="0" borderId="13" xfId="64" applyFont="1" applyBorder="1" applyAlignment="1" applyProtection="1">
      <alignment vertical="center" shrinkToFit="1"/>
      <protection/>
    </xf>
    <xf numFmtId="0" fontId="9" fillId="0" borderId="28" xfId="64" applyFont="1" applyFill="1" applyBorder="1" applyAlignment="1" applyProtection="1">
      <alignment horizontal="center" vertical="center" shrinkToFit="1"/>
      <protection/>
    </xf>
    <xf numFmtId="0" fontId="9" fillId="0" borderId="78" xfId="64" applyFont="1" applyBorder="1" applyAlignment="1" applyProtection="1">
      <alignment vertical="center" shrinkToFit="1"/>
      <protection/>
    </xf>
    <xf numFmtId="0" fontId="0" fillId="41" borderId="0" xfId="0" applyFont="1" applyFill="1" applyBorder="1" applyAlignment="1" applyProtection="1">
      <alignment horizontal="center" shrinkToFit="1"/>
      <protection/>
    </xf>
    <xf numFmtId="0" fontId="104" fillId="41" borderId="0" xfId="0" applyFont="1" applyFill="1" applyBorder="1" applyAlignment="1" applyProtection="1">
      <alignment horizontal="center" vertical="center" shrinkToFit="1"/>
      <protection/>
    </xf>
    <xf numFmtId="0" fontId="44" fillId="41" borderId="0" xfId="66" applyNumberFormat="1" applyFont="1" applyFill="1" applyBorder="1" applyAlignment="1" applyProtection="1">
      <alignment horizontal="center" shrinkToFit="1"/>
      <protection/>
    </xf>
    <xf numFmtId="0" fontId="104" fillId="41" borderId="0" xfId="0" applyNumberFormat="1" applyFont="1" applyFill="1" applyBorder="1" applyAlignment="1" applyProtection="1">
      <alignment horizontal="center" vertical="center" shrinkToFit="1"/>
      <protection/>
    </xf>
    <xf numFmtId="0" fontId="44" fillId="41" borderId="0" xfId="66" applyFont="1" applyFill="1" applyBorder="1" applyAlignment="1" applyProtection="1">
      <alignment horizontal="center" shrinkToFit="1"/>
      <protection/>
    </xf>
    <xf numFmtId="194" fontId="44" fillId="41" borderId="0" xfId="66" applyNumberFormat="1" applyFont="1" applyFill="1" applyBorder="1" applyAlignment="1" applyProtection="1">
      <alignment horizontal="center" shrinkToFit="1"/>
      <protection/>
    </xf>
    <xf numFmtId="182" fontId="104" fillId="41" borderId="0" xfId="0" applyNumberFormat="1" applyFont="1" applyFill="1" applyBorder="1" applyAlignment="1" applyProtection="1">
      <alignment horizontal="center" vertical="center" shrinkToFit="1"/>
      <protection/>
    </xf>
    <xf numFmtId="193" fontId="45" fillId="0" borderId="0" xfId="66" applyNumberFormat="1" applyFont="1" applyFill="1" applyBorder="1" applyAlignment="1" applyProtection="1">
      <alignment horizontal="center" shrinkToFit="1"/>
      <protection/>
    </xf>
    <xf numFmtId="0" fontId="45" fillId="0" borderId="0" xfId="66" applyFont="1" applyFill="1" applyBorder="1" applyAlignment="1" applyProtection="1">
      <alignment horizontal="center" shrinkToFit="1"/>
      <protection/>
    </xf>
    <xf numFmtId="0" fontId="103" fillId="0" borderId="0" xfId="0" applyFont="1" applyFill="1" applyBorder="1" applyAlignment="1" applyProtection="1">
      <alignment horizontal="center" vertical="center" shrinkToFit="1"/>
      <protection/>
    </xf>
    <xf numFmtId="190" fontId="0" fillId="41" borderId="0" xfId="0" applyNumberFormat="1" applyFont="1" applyFill="1" applyBorder="1" applyAlignment="1" applyProtection="1">
      <alignment horizontal="center" shrinkToFit="1"/>
      <protection/>
    </xf>
    <xf numFmtId="193" fontId="9" fillId="0" borderId="0" xfId="0" applyNumberFormat="1" applyFont="1" applyFill="1" applyBorder="1" applyAlignment="1" applyProtection="1">
      <alignment horizontal="center" shrinkToFit="1"/>
      <protection/>
    </xf>
    <xf numFmtId="0" fontId="9" fillId="0" borderId="0" xfId="0" applyFont="1" applyFill="1" applyBorder="1" applyAlignment="1" applyProtection="1">
      <alignment horizontal="center" shrinkToFit="1"/>
      <protection/>
    </xf>
    <xf numFmtId="0" fontId="7" fillId="37" borderId="21" xfId="0" applyFont="1" applyFill="1" applyBorder="1" applyAlignment="1">
      <alignment horizontal="center" vertical="center"/>
    </xf>
    <xf numFmtId="0" fontId="7" fillId="37" borderId="80" xfId="0" applyFont="1" applyFill="1" applyBorder="1" applyAlignment="1">
      <alignment horizontal="center" vertical="center"/>
    </xf>
    <xf numFmtId="14" fontId="4" fillId="0" borderId="21" xfId="0" applyNumberFormat="1" applyFont="1" applyBorder="1" applyAlignment="1">
      <alignment horizontal="center" vertical="center"/>
    </xf>
    <xf numFmtId="14" fontId="4" fillId="0" borderId="15" xfId="0" applyNumberFormat="1" applyFont="1" applyBorder="1" applyAlignment="1">
      <alignment horizontal="center" vertical="center"/>
    </xf>
    <xf numFmtId="178" fontId="4" fillId="0" borderId="21" xfId="0" applyNumberFormat="1" applyFont="1" applyBorder="1" applyAlignment="1" applyProtection="1">
      <alignment horizontal="center" vertical="center" shrinkToFit="1"/>
      <protection locked="0"/>
    </xf>
    <xf numFmtId="178" fontId="4" fillId="0" borderId="15" xfId="0" applyNumberFormat="1" applyFont="1" applyBorder="1" applyAlignment="1" applyProtection="1">
      <alignment horizontal="center" vertical="center" shrinkToFit="1"/>
      <protection locked="0"/>
    </xf>
    <xf numFmtId="178" fontId="4" fillId="0" borderId="80" xfId="0" applyNumberFormat="1" applyFont="1" applyBorder="1" applyAlignment="1" applyProtection="1">
      <alignment horizontal="center" vertical="center" shrinkToFit="1"/>
      <protection locked="0"/>
    </xf>
    <xf numFmtId="0" fontId="1" fillId="0" borderId="63" xfId="0" applyFont="1" applyFill="1" applyBorder="1" applyAlignment="1" applyProtection="1">
      <alignment horizontal="center" vertical="center"/>
      <protection/>
    </xf>
    <xf numFmtId="0" fontId="1" fillId="0" borderId="38" xfId="0" applyFont="1" applyFill="1" applyBorder="1" applyAlignment="1" applyProtection="1">
      <alignment horizontal="center" vertical="center"/>
      <protection/>
    </xf>
    <xf numFmtId="178" fontId="9" fillId="40" borderId="81" xfId="0" applyNumberFormat="1" applyFont="1" applyFill="1" applyBorder="1" applyAlignment="1" applyProtection="1">
      <alignment horizontal="center" vertical="center"/>
      <protection/>
    </xf>
    <xf numFmtId="178" fontId="9" fillId="40" borderId="58" xfId="0" applyNumberFormat="1" applyFont="1" applyFill="1" applyBorder="1" applyAlignment="1" applyProtection="1">
      <alignment horizontal="center" vertical="center"/>
      <protection/>
    </xf>
    <xf numFmtId="0" fontId="27" fillId="0" borderId="81" xfId="0" applyFont="1" applyBorder="1" applyAlignment="1">
      <alignment horizontal="center" vertical="center"/>
    </xf>
    <xf numFmtId="0" fontId="27" fillId="0" borderId="82" xfId="0" applyFont="1" applyBorder="1" applyAlignment="1">
      <alignment horizontal="center" vertical="center"/>
    </xf>
    <xf numFmtId="0" fontId="10" fillId="0" borderId="38" xfId="0" applyFont="1" applyBorder="1" applyAlignment="1">
      <alignment horizontal="center" vertical="top"/>
    </xf>
    <xf numFmtId="0" fontId="5" fillId="0" borderId="81" xfId="0" applyFont="1" applyBorder="1" applyAlignment="1">
      <alignment horizontal="center" vertical="center"/>
    </xf>
    <xf numFmtId="0" fontId="5" fillId="0" borderId="58" xfId="0" applyFont="1" applyBorder="1" applyAlignment="1">
      <alignment horizontal="center" vertical="center"/>
    </xf>
    <xf numFmtId="0" fontId="5" fillId="0" borderId="81"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57" xfId="0" applyFont="1" applyBorder="1" applyAlignment="1">
      <alignment horizontal="left" vertical="center"/>
    </xf>
    <xf numFmtId="0" fontId="5" fillId="0" borderId="0" xfId="0" applyFont="1" applyBorder="1" applyAlignment="1">
      <alignment horizontal="left" vertical="center"/>
    </xf>
    <xf numFmtId="0" fontId="5"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9" fillId="0" borderId="22"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88" xfId="0" applyFont="1" applyBorder="1" applyAlignment="1">
      <alignment horizontal="center" vertical="center" shrinkToFit="1"/>
    </xf>
    <xf numFmtId="178" fontId="4" fillId="0" borderId="42" xfId="0" applyNumberFormat="1" applyFont="1" applyBorder="1" applyAlignment="1" applyProtection="1">
      <alignment horizontal="center" vertical="center" shrinkToFit="1"/>
      <protection locked="0"/>
    </xf>
    <xf numFmtId="178" fontId="4" fillId="0" borderId="53" xfId="0" applyNumberFormat="1" applyFont="1" applyBorder="1" applyAlignment="1" applyProtection="1">
      <alignment horizontal="center" vertical="center" shrinkToFit="1"/>
      <protection locked="0"/>
    </xf>
    <xf numFmtId="178" fontId="4" fillId="0" borderId="59" xfId="0" applyNumberFormat="1" applyFont="1" applyBorder="1" applyAlignment="1" applyProtection="1">
      <alignment horizontal="center" vertical="center" shrinkToFit="1"/>
      <protection locked="0"/>
    </xf>
    <xf numFmtId="178" fontId="4" fillId="0" borderId="89" xfId="0" applyNumberFormat="1" applyFont="1" applyBorder="1" applyAlignment="1" applyProtection="1">
      <alignment horizontal="center" vertical="center" shrinkToFit="1"/>
      <protection locked="0"/>
    </xf>
    <xf numFmtId="178" fontId="4" fillId="0" borderId="90" xfId="0" applyNumberFormat="1" applyFont="1" applyBorder="1" applyAlignment="1" applyProtection="1">
      <alignment horizontal="center" vertical="center" shrinkToFit="1"/>
      <protection locked="0"/>
    </xf>
    <xf numFmtId="178" fontId="4" fillId="0" borderId="91" xfId="0" applyNumberFormat="1" applyFont="1" applyBorder="1" applyAlignment="1" applyProtection="1">
      <alignment horizontal="center" vertical="center" shrinkToFit="1"/>
      <protection locked="0"/>
    </xf>
    <xf numFmtId="178" fontId="4" fillId="0" borderId="23" xfId="0" applyNumberFormat="1" applyFont="1" applyBorder="1" applyAlignment="1" applyProtection="1">
      <alignment horizontal="center" vertical="center" shrinkToFit="1"/>
      <protection locked="0"/>
    </xf>
    <xf numFmtId="178" fontId="4" fillId="0" borderId="17" xfId="0" applyNumberFormat="1" applyFont="1" applyBorder="1" applyAlignment="1" applyProtection="1">
      <alignment horizontal="center" vertical="center" shrinkToFit="1"/>
      <protection locked="0"/>
    </xf>
    <xf numFmtId="178" fontId="4" fillId="0" borderId="92" xfId="0" applyNumberFormat="1" applyFont="1" applyBorder="1" applyAlignment="1" applyProtection="1">
      <alignment horizontal="center" vertical="center" shrinkToFit="1"/>
      <protection locked="0"/>
    </xf>
    <xf numFmtId="178" fontId="4" fillId="0" borderId="50" xfId="0" applyNumberFormat="1" applyFont="1" applyBorder="1" applyAlignment="1" applyProtection="1">
      <alignment horizontal="center" vertical="center" shrinkToFit="1"/>
      <protection locked="0"/>
    </xf>
    <xf numFmtId="178" fontId="4" fillId="0" borderId="54" xfId="0" applyNumberFormat="1" applyFont="1" applyBorder="1" applyAlignment="1" applyProtection="1">
      <alignment horizontal="center" vertical="center" shrinkToFit="1"/>
      <protection locked="0"/>
    </xf>
    <xf numFmtId="178" fontId="4" fillId="0" borderId="60" xfId="0" applyNumberFormat="1" applyFont="1" applyBorder="1" applyAlignment="1" applyProtection="1">
      <alignment horizontal="center" vertical="center" shrinkToFit="1"/>
      <protection locked="0"/>
    </xf>
    <xf numFmtId="14" fontId="4" fillId="0" borderId="42" xfId="0" applyNumberFormat="1" applyFont="1" applyBorder="1" applyAlignment="1">
      <alignment horizontal="center" vertical="center"/>
    </xf>
    <xf numFmtId="14" fontId="4" fillId="0" borderId="53" xfId="0" applyNumberFormat="1" applyFont="1" applyBorder="1" applyAlignment="1">
      <alignment horizontal="center" vertical="center"/>
    </xf>
    <xf numFmtId="14" fontId="4" fillId="0" borderId="89" xfId="0" applyNumberFormat="1" applyFont="1" applyBorder="1" applyAlignment="1">
      <alignment horizontal="center" vertical="center"/>
    </xf>
    <xf numFmtId="14" fontId="4" fillId="0" borderId="90" xfId="0" applyNumberFormat="1" applyFont="1" applyBorder="1" applyAlignment="1">
      <alignment horizontal="center" vertical="center"/>
    </xf>
    <xf numFmtId="14" fontId="4" fillId="0" borderId="23" xfId="0" applyNumberFormat="1" applyFont="1" applyBorder="1" applyAlignment="1">
      <alignment horizontal="center" vertical="center"/>
    </xf>
    <xf numFmtId="14" fontId="4" fillId="0" borderId="17" xfId="0" applyNumberFormat="1" applyFont="1" applyBorder="1" applyAlignment="1">
      <alignment horizontal="center" vertical="center"/>
    </xf>
    <xf numFmtId="14" fontId="4" fillId="0" borderId="50" xfId="0" applyNumberFormat="1" applyFont="1" applyBorder="1" applyAlignment="1">
      <alignment horizontal="center" vertical="center"/>
    </xf>
    <xf numFmtId="14" fontId="4" fillId="0" borderId="54" xfId="0" applyNumberFormat="1" applyFont="1" applyBorder="1" applyAlignment="1">
      <alignment horizontal="center" vertical="center"/>
    </xf>
    <xf numFmtId="0" fontId="9" fillId="0" borderId="93" xfId="0" applyFont="1" applyBorder="1" applyAlignment="1" applyProtection="1">
      <alignment horizontal="distributed" vertical="center" shrinkToFit="1"/>
      <protection locked="0"/>
    </xf>
    <xf numFmtId="0" fontId="9" fillId="0" borderId="94" xfId="0" applyFont="1" applyBorder="1" applyAlignment="1" applyProtection="1">
      <alignment horizontal="distributed" vertical="center" shrinkToFit="1"/>
      <protection locked="0"/>
    </xf>
    <xf numFmtId="0" fontId="9" fillId="0" borderId="95" xfId="0" applyFont="1" applyBorder="1" applyAlignment="1" applyProtection="1">
      <alignment horizontal="distributed" vertical="center" shrinkToFit="1"/>
      <protection locked="0"/>
    </xf>
    <xf numFmtId="0" fontId="7" fillId="37" borderId="50" xfId="0" applyFont="1" applyFill="1" applyBorder="1" applyAlignment="1">
      <alignment horizontal="center" vertical="center"/>
    </xf>
    <xf numFmtId="0" fontId="7" fillId="37" borderId="6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80" xfId="0" applyFont="1" applyFill="1"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7" fillId="37" borderId="23" xfId="0" applyFont="1" applyFill="1" applyBorder="1" applyAlignment="1">
      <alignment horizontal="center" vertical="center"/>
    </xf>
    <xf numFmtId="0" fontId="7" fillId="37" borderId="92" xfId="0" applyFont="1" applyFill="1" applyBorder="1" applyAlignment="1">
      <alignment horizontal="center" vertical="center"/>
    </xf>
    <xf numFmtId="0" fontId="9" fillId="0" borderId="22" xfId="0" applyFont="1" applyBorder="1" applyAlignment="1">
      <alignment horizontal="center" vertical="center"/>
    </xf>
    <xf numFmtId="0" fontId="9" fillId="0" borderId="13" xfId="0" applyFont="1" applyBorder="1" applyAlignment="1">
      <alignment horizontal="center" vertical="center"/>
    </xf>
    <xf numFmtId="0" fontId="9" fillId="0" borderId="96" xfId="0" applyFont="1" applyBorder="1" applyAlignment="1">
      <alignment horizontal="center" vertical="center"/>
    </xf>
    <xf numFmtId="0" fontId="9" fillId="0" borderId="77" xfId="0" applyFont="1" applyBorder="1" applyAlignment="1">
      <alignment horizontal="center" vertical="center"/>
    </xf>
    <xf numFmtId="0" fontId="9" fillId="0" borderId="35" xfId="0" applyFont="1" applyBorder="1" applyAlignment="1">
      <alignment horizontal="center" vertical="center"/>
    </xf>
    <xf numFmtId="0" fontId="9" fillId="0" borderId="97" xfId="0" applyFont="1" applyBorder="1" applyAlignment="1">
      <alignment horizontal="center" vertical="center"/>
    </xf>
    <xf numFmtId="0" fontId="8" fillId="35" borderId="98" xfId="0" applyFont="1" applyFill="1" applyBorder="1" applyAlignment="1">
      <alignment horizontal="center" vertical="center" wrapText="1"/>
    </xf>
    <xf numFmtId="0" fontId="8" fillId="35" borderId="99" xfId="0" applyFont="1" applyFill="1" applyBorder="1" applyAlignment="1">
      <alignment horizontal="center" vertical="center" wrapText="1"/>
    </xf>
    <xf numFmtId="0" fontId="7" fillId="33" borderId="42" xfId="0" applyFont="1" applyFill="1" applyBorder="1" applyAlignment="1">
      <alignment horizontal="center" vertical="center"/>
    </xf>
    <xf numFmtId="0" fontId="7" fillId="33" borderId="59"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88" xfId="0" applyFont="1" applyBorder="1" applyAlignment="1">
      <alignment horizontal="center" vertical="center" wrapText="1"/>
    </xf>
    <xf numFmtId="0" fontId="8" fillId="0" borderId="34" xfId="0" applyFont="1" applyBorder="1" applyAlignment="1">
      <alignment horizontal="center" vertical="center"/>
    </xf>
    <xf numFmtId="0" fontId="8" fillId="0" borderId="100" xfId="0" applyFont="1" applyBorder="1" applyAlignment="1">
      <alignment horizontal="center" vertical="center"/>
    </xf>
    <xf numFmtId="0" fontId="9" fillId="0" borderId="3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100" xfId="0" applyFont="1" applyBorder="1" applyAlignment="1">
      <alignment horizontal="center" vertical="center" wrapText="1"/>
    </xf>
    <xf numFmtId="178" fontId="0" fillId="0" borderId="101" xfId="0" applyNumberFormat="1" applyBorder="1" applyAlignment="1" applyProtection="1">
      <alignment horizontal="center" vertical="center"/>
      <protection locked="0"/>
    </xf>
    <xf numFmtId="178" fontId="0" fillId="0" borderId="102" xfId="0" applyNumberFormat="1" applyBorder="1" applyAlignment="1" applyProtection="1">
      <alignment horizontal="center" vertical="center"/>
      <protection locked="0"/>
    </xf>
    <xf numFmtId="0" fontId="0" fillId="0" borderId="21" xfId="0" applyFont="1" applyBorder="1" applyAlignment="1">
      <alignment horizontal="center" vertical="center"/>
    </xf>
    <xf numFmtId="0" fontId="0" fillId="0" borderId="2" xfId="0" applyFont="1" applyBorder="1" applyAlignment="1">
      <alignment horizontal="center" vertical="center"/>
    </xf>
    <xf numFmtId="0" fontId="0" fillId="0" borderId="15" xfId="0" applyFont="1" applyBorder="1" applyAlignment="1">
      <alignment horizontal="center" vertical="center"/>
    </xf>
    <xf numFmtId="185" fontId="40" fillId="40" borderId="103" xfId="0" applyNumberFormat="1" applyFont="1" applyFill="1" applyBorder="1" applyAlignment="1" applyProtection="1">
      <alignment horizontal="center" vertical="center"/>
      <protection locked="0"/>
    </xf>
    <xf numFmtId="185" fontId="40" fillId="40" borderId="104" xfId="0" applyNumberFormat="1" applyFont="1" applyFill="1" applyBorder="1" applyAlignment="1" applyProtection="1">
      <alignment horizontal="center" vertical="center"/>
      <protection locked="0"/>
    </xf>
    <xf numFmtId="0" fontId="9" fillId="0" borderId="38" xfId="0" applyFont="1" applyBorder="1" applyAlignment="1" applyProtection="1">
      <alignment horizontal="left" vertical="center"/>
      <protection locked="0"/>
    </xf>
    <xf numFmtId="0" fontId="9" fillId="0" borderId="105" xfId="0" applyFont="1" applyBorder="1" applyAlignment="1" applyProtection="1">
      <alignment horizontal="left" vertical="center"/>
      <protection locked="0"/>
    </xf>
    <xf numFmtId="0" fontId="9" fillId="0" borderId="39" xfId="0" applyFont="1" applyBorder="1" applyAlignment="1" applyProtection="1">
      <alignment horizontal="left" vertical="center"/>
      <protection locked="0"/>
    </xf>
    <xf numFmtId="0" fontId="9" fillId="0" borderId="106" xfId="0" applyFont="1" applyBorder="1" applyAlignment="1" applyProtection="1">
      <alignment horizontal="left" vertical="center"/>
      <protection locked="0"/>
    </xf>
    <xf numFmtId="0" fontId="7" fillId="33" borderId="89" xfId="0" applyFont="1" applyFill="1" applyBorder="1" applyAlignment="1">
      <alignment horizontal="center" vertical="center"/>
    </xf>
    <xf numFmtId="0" fontId="7" fillId="33" borderId="91"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58" xfId="0" applyFont="1" applyFill="1" applyBorder="1" applyAlignment="1">
      <alignment horizontal="center" vertical="center"/>
    </xf>
    <xf numFmtId="0" fontId="0" fillId="0" borderId="22" xfId="0" applyBorder="1" applyAlignment="1">
      <alignment horizontal="center" vertical="center"/>
    </xf>
    <xf numFmtId="0" fontId="0" fillId="0" borderId="87" xfId="0" applyBorder="1" applyAlignment="1">
      <alignment horizontal="center" vertical="center"/>
    </xf>
    <xf numFmtId="185" fontId="40" fillId="40" borderId="107" xfId="0" applyNumberFormat="1" applyFont="1" applyFill="1" applyBorder="1" applyAlignment="1" applyProtection="1">
      <alignment horizontal="center" vertical="center"/>
      <protection locked="0"/>
    </xf>
    <xf numFmtId="185" fontId="40" fillId="40" borderId="108" xfId="0" applyNumberFormat="1" applyFont="1" applyFill="1" applyBorder="1" applyAlignment="1" applyProtection="1">
      <alignment horizontal="center" vertical="center"/>
      <protection locked="0"/>
    </xf>
    <xf numFmtId="0" fontId="0" fillId="0" borderId="35" xfId="0" applyBorder="1" applyAlignment="1">
      <alignment horizontal="left" vertical="top" wrapText="1"/>
    </xf>
    <xf numFmtId="0" fontId="7" fillId="0" borderId="14" xfId="0" applyFont="1" applyBorder="1" applyAlignment="1">
      <alignment horizontal="center" vertical="center"/>
    </xf>
    <xf numFmtId="0" fontId="7" fillId="0" borderId="88" xfId="0" applyFont="1" applyBorder="1" applyAlignment="1">
      <alignment horizontal="center"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34" xfId="0" applyFill="1" applyBorder="1" applyAlignment="1">
      <alignment horizontal="center" vertical="center" wrapText="1"/>
    </xf>
    <xf numFmtId="0" fontId="0" fillId="0" borderId="100" xfId="0" applyFill="1" applyBorder="1" applyAlignment="1">
      <alignment horizontal="center" vertical="center" wrapText="1"/>
    </xf>
    <xf numFmtId="0" fontId="0" fillId="0" borderId="34" xfId="0" applyFill="1" applyBorder="1" applyAlignment="1">
      <alignment horizontal="center" vertical="center"/>
    </xf>
    <xf numFmtId="0" fontId="0" fillId="0" borderId="100" xfId="0" applyFill="1" applyBorder="1" applyAlignment="1">
      <alignment horizontal="center" vertical="center"/>
    </xf>
    <xf numFmtId="0" fontId="8" fillId="0" borderId="32" xfId="0" applyFont="1" applyBorder="1" applyAlignment="1">
      <alignment horizontal="center" vertical="center"/>
    </xf>
    <xf numFmtId="0" fontId="0" fillId="33" borderId="2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78"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77" xfId="0" applyFill="1" applyBorder="1" applyAlignment="1">
      <alignment horizontal="center" vertical="center" wrapText="1"/>
    </xf>
    <xf numFmtId="0" fontId="0" fillId="33" borderId="35" xfId="0" applyFill="1" applyBorder="1" applyAlignment="1">
      <alignment horizontal="center" vertical="center" wrapText="1"/>
    </xf>
    <xf numFmtId="0" fontId="9" fillId="0" borderId="7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6" xfId="0" applyFont="1" applyFill="1" applyBorder="1" applyAlignment="1">
      <alignment horizontal="center" vertical="center"/>
    </xf>
    <xf numFmtId="0" fontId="0" fillId="39" borderId="22" xfId="0" applyFill="1" applyBorder="1" applyAlignment="1">
      <alignment horizontal="center" vertical="center" wrapText="1"/>
    </xf>
    <xf numFmtId="0" fontId="0" fillId="39" borderId="13" xfId="0" applyFill="1" applyBorder="1" applyAlignment="1">
      <alignment horizontal="center" vertical="center" wrapText="1"/>
    </xf>
    <xf numFmtId="0" fontId="0" fillId="39" borderId="78" xfId="0" applyFill="1" applyBorder="1" applyAlignment="1">
      <alignment horizontal="center" vertical="center" wrapText="1"/>
    </xf>
    <xf numFmtId="0" fontId="0" fillId="39" borderId="0" xfId="0" applyFill="1" applyBorder="1" applyAlignment="1">
      <alignment horizontal="center" vertical="center" wrapText="1"/>
    </xf>
    <xf numFmtId="0" fontId="0" fillId="0" borderId="14" xfId="0" applyFont="1" applyBorder="1" applyAlignment="1">
      <alignment horizontal="center" vertical="center" wrapText="1"/>
    </xf>
    <xf numFmtId="0" fontId="0" fillId="0" borderId="88" xfId="0" applyFont="1" applyBorder="1" applyAlignment="1">
      <alignment horizontal="center" vertical="center" wrapText="1"/>
    </xf>
    <xf numFmtId="0" fontId="9" fillId="0" borderId="13" xfId="0" applyFont="1" applyBorder="1" applyAlignment="1">
      <alignment horizontal="right" vertical="center" wrapText="1"/>
    </xf>
    <xf numFmtId="0" fontId="9" fillId="0" borderId="0" xfId="0" applyFont="1" applyBorder="1" applyAlignment="1">
      <alignment horizontal="right" vertical="center" wrapText="1"/>
    </xf>
    <xf numFmtId="0" fontId="7" fillId="0" borderId="0" xfId="0" applyFont="1" applyBorder="1" applyAlignment="1">
      <alignment horizontal="left" vertical="center"/>
    </xf>
    <xf numFmtId="0" fontId="7" fillId="0" borderId="0" xfId="0" applyFont="1" applyAlignment="1">
      <alignment horizontal="left" vertical="center"/>
    </xf>
    <xf numFmtId="0" fontId="0" fillId="0" borderId="78"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6" fillId="0" borderId="113" xfId="0" applyFont="1" applyBorder="1" applyAlignment="1" applyProtection="1">
      <alignment horizontal="center" vertical="center"/>
      <protection locked="0"/>
    </xf>
    <xf numFmtId="0" fontId="6" fillId="0" borderId="114" xfId="0" applyFont="1" applyBorder="1" applyAlignment="1" applyProtection="1">
      <alignment horizontal="center" vertical="center"/>
      <protection locked="0"/>
    </xf>
    <xf numFmtId="0" fontId="6" fillId="0" borderId="115"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106" xfId="0" applyFont="1" applyBorder="1" applyAlignment="1" applyProtection="1">
      <alignment horizontal="center" vertical="center"/>
      <protection locked="0"/>
    </xf>
    <xf numFmtId="0" fontId="13" fillId="0" borderId="63" xfId="0" applyFont="1" applyBorder="1" applyAlignment="1">
      <alignment horizontal="center" vertical="center"/>
    </xf>
    <xf numFmtId="0" fontId="13" fillId="0" borderId="38" xfId="0" applyFont="1" applyBorder="1" applyAlignment="1">
      <alignment horizontal="center" vertical="center"/>
    </xf>
    <xf numFmtId="0" fontId="13" fillId="0" borderId="105" xfId="0" applyFont="1" applyBorder="1" applyAlignment="1">
      <alignment horizontal="center" vertical="center"/>
    </xf>
    <xf numFmtId="0" fontId="13" fillId="0" borderId="62" xfId="0" applyFont="1" applyBorder="1" applyAlignment="1">
      <alignment horizontal="center" vertical="center"/>
    </xf>
    <xf numFmtId="0" fontId="13" fillId="0" borderId="39" xfId="0" applyFont="1" applyBorder="1" applyAlignment="1">
      <alignment horizontal="center" vertical="center"/>
    </xf>
    <xf numFmtId="0" fontId="13" fillId="0" borderId="106" xfId="0" applyFont="1" applyBorder="1" applyAlignment="1">
      <alignment horizontal="center" vertical="center"/>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49" fontId="9" fillId="0" borderId="71" xfId="0" applyNumberFormat="1" applyFont="1" applyBorder="1" applyAlignment="1" applyProtection="1">
      <alignment vertical="center"/>
      <protection locked="0"/>
    </xf>
    <xf numFmtId="49" fontId="9" fillId="0" borderId="52" xfId="0" applyNumberFormat="1" applyFont="1" applyBorder="1" applyAlignment="1" applyProtection="1">
      <alignment vertical="center"/>
      <protection locked="0"/>
    </xf>
    <xf numFmtId="49" fontId="9" fillId="0" borderId="60" xfId="0" applyNumberFormat="1" applyFont="1" applyBorder="1" applyAlignment="1" applyProtection="1">
      <alignment vertical="center"/>
      <protection locked="0"/>
    </xf>
    <xf numFmtId="181" fontId="26" fillId="0" borderId="0" xfId="0" applyNumberFormat="1" applyFont="1" applyAlignment="1">
      <alignment horizontal="center" vertical="center"/>
    </xf>
    <xf numFmtId="0" fontId="35" fillId="0" borderId="22" xfId="0" applyFont="1" applyFill="1" applyBorder="1" applyAlignment="1">
      <alignment horizontal="center" vertical="center" wrapText="1" shrinkToFit="1"/>
    </xf>
    <xf numFmtId="0" fontId="35" fillId="0" borderId="13" xfId="0" applyFont="1" applyFill="1" applyBorder="1" applyAlignment="1">
      <alignment horizontal="center" vertical="center" wrapText="1" shrinkToFit="1"/>
    </xf>
    <xf numFmtId="0" fontId="35" fillId="0" borderId="14" xfId="0" applyFont="1" applyFill="1" applyBorder="1" applyAlignment="1">
      <alignment horizontal="center" vertical="center" wrapText="1" shrinkToFit="1"/>
    </xf>
    <xf numFmtId="0" fontId="35" fillId="0" borderId="78" xfId="0" applyFont="1" applyFill="1" applyBorder="1" applyAlignment="1">
      <alignment horizontal="center" vertical="center" wrapText="1" shrinkToFit="1"/>
    </xf>
    <xf numFmtId="0" fontId="35" fillId="0" borderId="0" xfId="0" applyFont="1" applyFill="1" applyBorder="1" applyAlignment="1">
      <alignment horizontal="center" vertical="center" wrapText="1" shrinkToFit="1"/>
    </xf>
    <xf numFmtId="0" fontId="35" fillId="0" borderId="116" xfId="0" applyFont="1" applyFill="1" applyBorder="1" applyAlignment="1">
      <alignment horizontal="center" vertical="center" wrapText="1" shrinkToFit="1"/>
    </xf>
    <xf numFmtId="0" fontId="9" fillId="0" borderId="63"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105" xfId="0" applyFont="1" applyBorder="1" applyAlignment="1" applyProtection="1">
      <alignment horizontal="left" vertical="top" wrapText="1"/>
      <protection locked="0"/>
    </xf>
    <xf numFmtId="0" fontId="9" fillId="0" borderId="62" xfId="0" applyFont="1" applyBorder="1" applyAlignment="1" applyProtection="1">
      <alignment horizontal="left" vertical="top" wrapText="1"/>
      <protection locked="0"/>
    </xf>
    <xf numFmtId="0" fontId="9" fillId="0" borderId="39" xfId="0" applyFont="1" applyBorder="1" applyAlignment="1" applyProtection="1">
      <alignment horizontal="left" vertical="top" wrapText="1"/>
      <protection locked="0"/>
    </xf>
    <xf numFmtId="0" fontId="9" fillId="0" borderId="106" xfId="0" applyFont="1" applyBorder="1" applyAlignment="1" applyProtection="1">
      <alignment horizontal="left" vertical="top" wrapText="1"/>
      <protection locked="0"/>
    </xf>
    <xf numFmtId="49" fontId="0" fillId="0" borderId="70" xfId="0" applyNumberFormat="1" applyFont="1" applyFill="1" applyBorder="1" applyAlignment="1" applyProtection="1">
      <alignment horizontal="left" vertical="center"/>
      <protection locked="0"/>
    </xf>
    <xf numFmtId="49" fontId="0" fillId="0" borderId="44" xfId="0" applyNumberFormat="1" applyFont="1" applyFill="1" applyBorder="1" applyAlignment="1" applyProtection="1">
      <alignment horizontal="left" vertical="center"/>
      <protection locked="0"/>
    </xf>
    <xf numFmtId="49" fontId="0" fillId="0" borderId="59" xfId="0" applyNumberFormat="1" applyFont="1" applyFill="1" applyBorder="1" applyAlignment="1" applyProtection="1">
      <alignment horizontal="left" vertical="center"/>
      <protection locked="0"/>
    </xf>
    <xf numFmtId="0" fontId="0" fillId="0" borderId="14"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30" fillId="0" borderId="52" xfId="0" applyFont="1" applyBorder="1" applyAlignment="1">
      <alignment vertical="center"/>
    </xf>
    <xf numFmtId="0" fontId="0" fillId="0" borderId="60" xfId="0" applyBorder="1" applyAlignment="1">
      <alignment vertical="center"/>
    </xf>
    <xf numFmtId="0" fontId="13" fillId="0" borderId="118" xfId="0" applyFont="1" applyBorder="1" applyAlignment="1">
      <alignment horizontal="center" vertical="center" wrapText="1"/>
    </xf>
    <xf numFmtId="0" fontId="13" fillId="0" borderId="119" xfId="0" applyFont="1" applyBorder="1" applyAlignment="1">
      <alignment horizontal="center" vertical="center" wrapText="1"/>
    </xf>
    <xf numFmtId="0" fontId="13" fillId="0" borderId="120" xfId="0" applyFont="1" applyBorder="1" applyAlignment="1">
      <alignment horizontal="center" vertical="center" wrapText="1"/>
    </xf>
    <xf numFmtId="0" fontId="34" fillId="0" borderId="81" xfId="0" applyFont="1" applyBorder="1" applyAlignment="1" applyProtection="1">
      <alignment horizontal="center" vertical="center"/>
      <protection locked="0"/>
    </xf>
    <xf numFmtId="0" fontId="34" fillId="0" borderId="82" xfId="0" applyFont="1" applyBorder="1" applyAlignment="1" applyProtection="1">
      <alignment horizontal="center" vertical="center"/>
      <protection locked="0"/>
    </xf>
    <xf numFmtId="0" fontId="32" fillId="0" borderId="81" xfId="0" applyFont="1" applyFill="1" applyBorder="1" applyAlignment="1">
      <alignment horizontal="center" vertical="center"/>
    </xf>
    <xf numFmtId="0" fontId="32" fillId="0" borderId="82" xfId="0" applyFont="1" applyFill="1" applyBorder="1" applyAlignment="1">
      <alignment horizontal="center" vertical="center"/>
    </xf>
    <xf numFmtId="0" fontId="32" fillId="0" borderId="58" xfId="0" applyFont="1" applyFill="1" applyBorder="1" applyAlignment="1">
      <alignment horizontal="center" vertical="center"/>
    </xf>
    <xf numFmtId="0" fontId="13" fillId="0" borderId="32" xfId="0" applyFont="1" applyBorder="1" applyAlignment="1">
      <alignment horizontal="center"/>
    </xf>
    <xf numFmtId="0" fontId="30" fillId="0" borderId="22"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44" xfId="0" applyFont="1" applyBorder="1" applyAlignment="1">
      <alignment vertical="center"/>
    </xf>
    <xf numFmtId="0" fontId="30" fillId="0" borderId="59" xfId="0" applyFont="1" applyBorder="1" applyAlignment="1">
      <alignment vertical="center"/>
    </xf>
    <xf numFmtId="0" fontId="34" fillId="0" borderId="81" xfId="0" applyFont="1" applyBorder="1" applyAlignment="1">
      <alignment horizontal="center" vertical="center"/>
    </xf>
    <xf numFmtId="0" fontId="34" fillId="0" borderId="58" xfId="0" applyFont="1" applyBorder="1" applyAlignment="1">
      <alignment horizontal="center" vertical="center"/>
    </xf>
    <xf numFmtId="0" fontId="31" fillId="0" borderId="38" xfId="0" applyFont="1" applyBorder="1" applyAlignment="1">
      <alignment horizontal="center" vertical="top"/>
    </xf>
    <xf numFmtId="0" fontId="3" fillId="0" borderId="0" xfId="0" applyFont="1" applyAlignment="1">
      <alignment horizontal="center" vertical="center"/>
    </xf>
    <xf numFmtId="0" fontId="13" fillId="39" borderId="22" xfId="0" applyFont="1" applyFill="1" applyBorder="1" applyAlignment="1">
      <alignment horizontal="center" vertical="center" wrapText="1"/>
    </xf>
    <xf numFmtId="0" fontId="13" fillId="39" borderId="87" xfId="0" applyFont="1" applyFill="1" applyBorder="1" applyAlignment="1">
      <alignment horizontal="center" vertical="center" wrapText="1"/>
    </xf>
    <xf numFmtId="0" fontId="13" fillId="0" borderId="34" xfId="0" applyFont="1" applyBorder="1" applyAlignment="1">
      <alignment horizontal="center" vertical="center"/>
    </xf>
    <xf numFmtId="0" fontId="33" fillId="0" borderId="121" xfId="0" applyFont="1" applyBorder="1" applyAlignment="1">
      <alignment horizontal="center" vertical="center"/>
    </xf>
    <xf numFmtId="0" fontId="33" fillId="0" borderId="122" xfId="0" applyFont="1" applyBorder="1" applyAlignment="1">
      <alignment horizontal="center" vertical="center"/>
    </xf>
    <xf numFmtId="0" fontId="33" fillId="0" borderId="123" xfId="0" applyFont="1" applyBorder="1" applyAlignment="1">
      <alignment horizontal="center" vertical="center"/>
    </xf>
    <xf numFmtId="183" fontId="14" fillId="0" borderId="41" xfId="0" applyNumberFormat="1" applyFont="1" applyBorder="1" applyAlignment="1">
      <alignment horizontal="center" vertical="center"/>
    </xf>
    <xf numFmtId="183" fontId="14" fillId="0" borderId="48" xfId="0" applyNumberFormat="1" applyFont="1" applyBorder="1" applyAlignment="1">
      <alignment horizontal="center" vertical="center"/>
    </xf>
    <xf numFmtId="178" fontId="32" fillId="0" borderId="61" xfId="0" applyNumberFormat="1" applyFont="1" applyBorder="1" applyAlignment="1" applyProtection="1">
      <alignment horizontal="center" vertical="center"/>
      <protection locked="0"/>
    </xf>
    <xf numFmtId="178" fontId="32" fillId="0" borderId="124" xfId="0" applyNumberFormat="1" applyFont="1" applyBorder="1" applyAlignment="1" applyProtection="1">
      <alignment horizontal="center" vertical="center"/>
      <protection locked="0"/>
    </xf>
    <xf numFmtId="0" fontId="32" fillId="0" borderId="81" xfId="0" applyFont="1" applyFill="1" applyBorder="1" applyAlignment="1" applyProtection="1">
      <alignment horizontal="center" vertical="center"/>
      <protection locked="0"/>
    </xf>
    <xf numFmtId="0" fontId="32" fillId="0" borderId="82" xfId="0" applyFont="1" applyFill="1" applyBorder="1" applyAlignment="1" applyProtection="1">
      <alignment horizontal="center" vertical="center"/>
      <protection locked="0"/>
    </xf>
    <xf numFmtId="0" fontId="32" fillId="0" borderId="58" xfId="0" applyFont="1" applyFill="1" applyBorder="1" applyAlignment="1" applyProtection="1">
      <alignment horizontal="center" vertical="center"/>
      <protection locked="0"/>
    </xf>
    <xf numFmtId="0" fontId="34" fillId="0" borderId="58" xfId="0" applyFont="1" applyBorder="1" applyAlignment="1" applyProtection="1">
      <alignment horizontal="center" vertical="center"/>
      <protection locked="0"/>
    </xf>
    <xf numFmtId="0" fontId="33" fillId="0" borderId="121" xfId="0" applyFont="1" applyBorder="1" applyAlignment="1" applyProtection="1">
      <alignment horizontal="center" vertical="center"/>
      <protection locked="0"/>
    </xf>
    <xf numFmtId="0" fontId="33" fillId="0" borderId="122" xfId="0" applyFont="1" applyBorder="1" applyAlignment="1" applyProtection="1">
      <alignment horizontal="center" vertical="center"/>
      <protection locked="0"/>
    </xf>
    <xf numFmtId="0" fontId="33" fillId="0" borderId="123" xfId="0" applyFont="1" applyBorder="1" applyAlignment="1" applyProtection="1">
      <alignment horizontal="center" vertical="center"/>
      <protection locked="0"/>
    </xf>
    <xf numFmtId="183" fontId="14" fillId="0" borderId="41" xfId="0" applyNumberFormat="1" applyFont="1" applyBorder="1" applyAlignment="1" applyProtection="1">
      <alignment horizontal="center" vertical="center"/>
      <protection locked="0"/>
    </xf>
    <xf numFmtId="183" fontId="14" fillId="0" borderId="48" xfId="0" applyNumberFormat="1" applyFont="1" applyBorder="1" applyAlignment="1" applyProtection="1">
      <alignment horizontal="center" vertical="center"/>
      <protection locked="0"/>
    </xf>
    <xf numFmtId="14" fontId="4" fillId="0" borderId="21" xfId="0" applyNumberFormat="1" applyFont="1" applyBorder="1" applyAlignment="1" applyProtection="1">
      <alignment horizontal="center" vertical="center" shrinkToFit="1"/>
      <protection locked="0"/>
    </xf>
    <xf numFmtId="14" fontId="4" fillId="0" borderId="15" xfId="0" applyNumberFormat="1" applyFont="1" applyBorder="1" applyAlignment="1" applyProtection="1">
      <alignment horizontal="center" vertical="center" shrinkToFit="1"/>
      <protection locked="0"/>
    </xf>
    <xf numFmtId="0" fontId="4" fillId="0" borderId="21" xfId="0" applyNumberFormat="1" applyFont="1" applyBorder="1" applyAlignment="1" applyProtection="1">
      <alignment horizontal="center" vertical="center" shrinkToFit="1"/>
      <protection locked="0"/>
    </xf>
    <xf numFmtId="0" fontId="4" fillId="0" borderId="15" xfId="0" applyNumberFormat="1" applyFont="1" applyBorder="1" applyAlignment="1" applyProtection="1">
      <alignment horizontal="center" vertical="center" shrinkToFit="1"/>
      <protection locked="0"/>
    </xf>
    <xf numFmtId="0" fontId="4" fillId="0" borderId="50" xfId="0" applyNumberFormat="1" applyFont="1" applyBorder="1" applyAlignment="1" applyProtection="1">
      <alignment horizontal="center" vertical="center" shrinkToFit="1"/>
      <protection locked="0"/>
    </xf>
    <xf numFmtId="0" fontId="4" fillId="0" borderId="54" xfId="0" applyNumberFormat="1" applyFont="1" applyBorder="1" applyAlignment="1" applyProtection="1">
      <alignment horizontal="center" vertical="center" shrinkToFit="1"/>
      <protection locked="0"/>
    </xf>
    <xf numFmtId="14" fontId="4" fillId="0" borderId="50" xfId="0" applyNumberFormat="1" applyFont="1" applyBorder="1" applyAlignment="1" applyProtection="1">
      <alignment horizontal="center" vertical="center" shrinkToFit="1"/>
      <protection locked="0"/>
    </xf>
    <xf numFmtId="14" fontId="4" fillId="0" borderId="54" xfId="0" applyNumberFormat="1" applyFont="1" applyBorder="1" applyAlignment="1" applyProtection="1">
      <alignment horizontal="center" vertical="center" shrinkToFit="1"/>
      <protection locked="0"/>
    </xf>
    <xf numFmtId="0" fontId="4" fillId="0" borderId="42" xfId="0" applyNumberFormat="1" applyFont="1" applyBorder="1" applyAlignment="1" applyProtection="1">
      <alignment horizontal="center" vertical="center" shrinkToFit="1"/>
      <protection locked="0"/>
    </xf>
    <xf numFmtId="0" fontId="4" fillId="0" borderId="53" xfId="0" applyNumberFormat="1" applyFont="1" applyBorder="1" applyAlignment="1" applyProtection="1">
      <alignment horizontal="center" vertical="center" shrinkToFit="1"/>
      <protection locked="0"/>
    </xf>
    <xf numFmtId="14" fontId="4" fillId="0" borderId="23" xfId="0" applyNumberFormat="1" applyFont="1" applyBorder="1" applyAlignment="1" applyProtection="1">
      <alignment horizontal="center" vertical="center" shrinkToFit="1"/>
      <protection locked="0"/>
    </xf>
    <xf numFmtId="14" fontId="4" fillId="0" borderId="17" xfId="0" applyNumberFormat="1" applyFont="1" applyBorder="1" applyAlignment="1" applyProtection="1">
      <alignment horizontal="center" vertical="center" shrinkToFit="1"/>
      <protection locked="0"/>
    </xf>
    <xf numFmtId="0" fontId="4" fillId="0" borderId="23" xfId="0" applyNumberFormat="1" applyFont="1" applyBorder="1" applyAlignment="1" applyProtection="1">
      <alignment horizontal="center" vertical="center" shrinkToFit="1"/>
      <protection locked="0"/>
    </xf>
    <xf numFmtId="0" fontId="4" fillId="0" borderId="17" xfId="0" applyNumberFormat="1" applyFont="1" applyBorder="1" applyAlignment="1" applyProtection="1">
      <alignment horizontal="center" vertical="center" shrinkToFit="1"/>
      <protection locked="0"/>
    </xf>
    <xf numFmtId="0" fontId="4" fillId="0" borderId="89" xfId="0" applyNumberFormat="1" applyFont="1" applyBorder="1" applyAlignment="1" applyProtection="1">
      <alignment horizontal="center" vertical="center" shrinkToFit="1"/>
      <protection locked="0"/>
    </xf>
    <xf numFmtId="0" fontId="4" fillId="0" borderId="90" xfId="0" applyNumberFormat="1" applyFont="1" applyBorder="1" applyAlignment="1" applyProtection="1">
      <alignment horizontal="center" vertical="center" shrinkToFit="1"/>
      <protection locked="0"/>
    </xf>
    <xf numFmtId="14" fontId="4" fillId="0" borderId="89" xfId="0" applyNumberFormat="1" applyFont="1" applyBorder="1" applyAlignment="1" applyProtection="1">
      <alignment horizontal="center" vertical="center" shrinkToFit="1"/>
      <protection locked="0"/>
    </xf>
    <xf numFmtId="14" fontId="4" fillId="0" borderId="90" xfId="0" applyNumberFormat="1" applyFont="1" applyBorder="1" applyAlignment="1" applyProtection="1">
      <alignment horizontal="center" vertical="center" shrinkToFit="1"/>
      <protection locked="0"/>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7" fillId="36" borderId="21" xfId="0" applyFont="1" applyFill="1" applyBorder="1" applyAlignment="1">
      <alignment horizontal="center" vertical="center"/>
    </xf>
    <xf numFmtId="0" fontId="7" fillId="36" borderId="80" xfId="0" applyFont="1" applyFill="1" applyBorder="1" applyAlignment="1">
      <alignment horizontal="center" vertical="center"/>
    </xf>
    <xf numFmtId="178" fontId="9" fillId="40" borderId="81" xfId="0" applyNumberFormat="1" applyFont="1" applyFill="1" applyBorder="1" applyAlignment="1" applyProtection="1">
      <alignment horizontal="center" vertical="center"/>
      <protection locked="0"/>
    </xf>
    <xf numFmtId="178" fontId="9" fillId="40" borderId="58" xfId="0" applyNumberFormat="1" applyFont="1" applyFill="1" applyBorder="1" applyAlignment="1" applyProtection="1">
      <alignment horizontal="center" vertical="center"/>
      <protection locked="0"/>
    </xf>
    <xf numFmtId="0" fontId="8" fillId="0" borderId="55" xfId="0" applyFont="1" applyBorder="1" applyAlignment="1">
      <alignment horizontal="center" vertical="center"/>
    </xf>
    <xf numFmtId="0" fontId="0" fillId="0" borderId="13" xfId="0" applyBorder="1" applyAlignment="1">
      <alignment horizontal="center" vertical="center"/>
    </xf>
    <xf numFmtId="0" fontId="7" fillId="0" borderId="13" xfId="0" applyFont="1" applyBorder="1" applyAlignment="1">
      <alignment horizontal="left" vertical="center"/>
    </xf>
    <xf numFmtId="0" fontId="7" fillId="36" borderId="42" xfId="0" applyFont="1" applyFill="1" applyBorder="1" applyAlignment="1">
      <alignment horizontal="center" vertical="center"/>
    </xf>
    <xf numFmtId="0" fontId="7" fillId="36" borderId="59" xfId="0" applyFont="1" applyFill="1" applyBorder="1" applyAlignment="1">
      <alignment horizontal="center" vertical="center"/>
    </xf>
    <xf numFmtId="0" fontId="7" fillId="36" borderId="89" xfId="0" applyFont="1" applyFill="1" applyBorder="1" applyAlignment="1">
      <alignment horizontal="center" vertical="center"/>
    </xf>
    <xf numFmtId="0" fontId="7" fillId="36" borderId="91" xfId="0" applyFont="1" applyFill="1" applyBorder="1" applyAlignment="1">
      <alignment horizontal="center" vertical="center"/>
    </xf>
    <xf numFmtId="0" fontId="7" fillId="0" borderId="116" xfId="0" applyFont="1" applyBorder="1" applyAlignment="1">
      <alignment horizontal="center" vertical="center"/>
    </xf>
    <xf numFmtId="0" fontId="4" fillId="0" borderId="81" xfId="0" applyFont="1" applyFill="1" applyBorder="1" applyAlignment="1" applyProtection="1">
      <alignment horizontal="center" vertical="center"/>
      <protection locked="0"/>
    </xf>
    <xf numFmtId="0" fontId="4" fillId="0" borderId="58" xfId="0" applyFont="1" applyFill="1" applyBorder="1" applyAlignment="1" applyProtection="1">
      <alignment horizontal="center" vertical="center"/>
      <protection locked="0"/>
    </xf>
    <xf numFmtId="0" fontId="0" fillId="0" borderId="35" xfId="0" applyBorder="1" applyAlignment="1">
      <alignment horizontal="left" vertical="top"/>
    </xf>
    <xf numFmtId="0" fontId="0" fillId="0" borderId="2" xfId="0" applyBorder="1" applyAlignment="1">
      <alignment horizontal="left" vertical="top"/>
    </xf>
    <xf numFmtId="0" fontId="9" fillId="0" borderId="0" xfId="0" applyFont="1" applyAlignment="1">
      <alignment horizontal="right" vertical="center"/>
    </xf>
    <xf numFmtId="0" fontId="8" fillId="35" borderId="22" xfId="0" applyFont="1" applyFill="1" applyBorder="1" applyAlignment="1">
      <alignment horizontal="center" vertical="center" wrapText="1"/>
    </xf>
    <xf numFmtId="0" fontId="0" fillId="35" borderId="77" xfId="0" applyFill="1" applyBorder="1" applyAlignment="1">
      <alignment horizontal="center" vertical="center"/>
    </xf>
    <xf numFmtId="0" fontId="0" fillId="0" borderId="34" xfId="0" applyFill="1" applyBorder="1" applyAlignment="1">
      <alignment horizontal="left" vertical="center" wrapText="1"/>
    </xf>
    <xf numFmtId="0" fontId="0" fillId="0" borderId="100" xfId="0" applyFill="1" applyBorder="1" applyAlignment="1">
      <alignment horizontal="left" vertical="center" wrapText="1"/>
    </xf>
    <xf numFmtId="0" fontId="10" fillId="0" borderId="0" xfId="0" applyFont="1" applyBorder="1" applyAlignment="1">
      <alignment horizontal="center" vertical="top"/>
    </xf>
    <xf numFmtId="0" fontId="7" fillId="0" borderId="109" xfId="0" applyFont="1" applyBorder="1" applyAlignment="1" applyProtection="1">
      <alignment horizontal="center" vertical="center"/>
      <protection locked="0"/>
    </xf>
    <xf numFmtId="0" fontId="7" fillId="0" borderId="110" xfId="0" applyFont="1" applyBorder="1" applyAlignment="1" applyProtection="1">
      <alignment horizontal="center" vertical="center"/>
      <protection locked="0"/>
    </xf>
    <xf numFmtId="0" fontId="0" fillId="39" borderId="14" xfId="0" applyFill="1" applyBorder="1" applyAlignment="1">
      <alignment horizontal="center" vertical="center" wrapText="1"/>
    </xf>
    <xf numFmtId="0" fontId="0" fillId="0" borderId="55" xfId="0" applyFill="1" applyBorder="1" applyAlignment="1">
      <alignment horizontal="center" vertical="center"/>
    </xf>
    <xf numFmtId="0" fontId="13" fillId="0" borderId="63"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105"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106" xfId="0" applyFont="1" applyBorder="1" applyAlignment="1" applyProtection="1">
      <alignment horizontal="center" vertical="center"/>
      <protection locked="0"/>
    </xf>
    <xf numFmtId="0" fontId="0" fillId="0" borderId="78" xfId="0" applyBorder="1" applyAlignment="1">
      <alignment horizontal="center" vertical="center" wrapText="1"/>
    </xf>
    <xf numFmtId="0" fontId="0" fillId="0" borderId="116" xfId="0" applyBorder="1" applyAlignment="1">
      <alignment horizontal="center" vertical="center" wrapText="1"/>
    </xf>
    <xf numFmtId="0" fontId="0" fillId="0" borderId="34"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0" xfId="0" applyFont="1" applyBorder="1" applyAlignment="1">
      <alignment horizontal="center" vertical="center" wrapText="1"/>
    </xf>
    <xf numFmtId="49" fontId="0" fillId="0" borderId="63" xfId="0" applyNumberFormat="1" applyFont="1" applyFill="1" applyBorder="1" applyAlignment="1" applyProtection="1">
      <alignment horizontal="left" vertical="center"/>
      <protection locked="0"/>
    </xf>
    <xf numFmtId="49" fontId="0" fillId="0" borderId="38" xfId="0" applyNumberFormat="1" applyFont="1" applyFill="1" applyBorder="1" applyAlignment="1" applyProtection="1">
      <alignment horizontal="left" vertical="center"/>
      <protection locked="0"/>
    </xf>
    <xf numFmtId="49" fontId="0" fillId="0" borderId="105" xfId="0" applyNumberFormat="1" applyFont="1" applyFill="1" applyBorder="1" applyAlignment="1" applyProtection="1">
      <alignment horizontal="left" vertical="center"/>
      <protection locked="0"/>
    </xf>
    <xf numFmtId="49" fontId="9" fillId="0" borderId="38" xfId="0" applyNumberFormat="1" applyFont="1" applyBorder="1" applyAlignment="1" applyProtection="1">
      <alignment horizontal="left" vertical="center"/>
      <protection locked="0"/>
    </xf>
    <xf numFmtId="49" fontId="9" fillId="0" borderId="39"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0" fontId="8" fillId="0" borderId="81" xfId="0" applyFont="1" applyBorder="1" applyAlignment="1" applyProtection="1">
      <alignment horizontal="center" vertical="center"/>
      <protection locked="0"/>
    </xf>
    <xf numFmtId="0" fontId="8" fillId="0" borderId="82" xfId="0" applyFont="1" applyBorder="1" applyAlignment="1" applyProtection="1">
      <alignment horizontal="center" vertical="center"/>
      <protection locked="0"/>
    </xf>
    <xf numFmtId="0" fontId="5" fillId="0" borderId="125" xfId="0" applyFont="1" applyBorder="1" applyAlignment="1">
      <alignment horizontal="center" vertical="center"/>
    </xf>
    <xf numFmtId="0" fontId="5" fillId="0" borderId="76" xfId="0" applyFont="1" applyBorder="1" applyAlignment="1">
      <alignment horizontal="center" vertical="center"/>
    </xf>
    <xf numFmtId="0" fontId="5" fillId="0" borderId="126" xfId="0" applyFont="1" applyBorder="1" applyAlignment="1">
      <alignment horizontal="center" vertical="center"/>
    </xf>
    <xf numFmtId="0" fontId="5" fillId="0" borderId="12" xfId="0" applyFont="1" applyBorder="1" applyAlignment="1">
      <alignment horizontal="center" vertical="center"/>
    </xf>
    <xf numFmtId="0" fontId="5" fillId="35" borderId="125" xfId="0" applyFont="1" applyFill="1" applyBorder="1" applyAlignment="1">
      <alignment horizontal="center" wrapText="1"/>
    </xf>
    <xf numFmtId="0" fontId="5" fillId="35" borderId="76" xfId="0" applyFont="1" applyFill="1" applyBorder="1" applyAlignment="1">
      <alignment horizontal="center"/>
    </xf>
    <xf numFmtId="0" fontId="5" fillId="35" borderId="127" xfId="0" applyFont="1" applyFill="1" applyBorder="1" applyAlignment="1">
      <alignment horizontal="center"/>
    </xf>
    <xf numFmtId="0" fontId="5" fillId="0" borderId="128" xfId="0" applyFont="1" applyFill="1" applyBorder="1" applyAlignment="1">
      <alignment horizontal="left" shrinkToFit="1"/>
    </xf>
    <xf numFmtId="0" fontId="5" fillId="0" borderId="75" xfId="0" applyFont="1" applyFill="1" applyBorder="1" applyAlignment="1">
      <alignment horizontal="left" shrinkToFit="1"/>
    </xf>
    <xf numFmtId="0" fontId="5" fillId="0" borderId="127" xfId="0" applyFont="1" applyBorder="1" applyAlignment="1">
      <alignment horizontal="center" vertical="center"/>
    </xf>
    <xf numFmtId="0" fontId="5" fillId="0" borderId="129" xfId="0" applyFont="1" applyBorder="1" applyAlignment="1">
      <alignment horizontal="center" vertical="center"/>
    </xf>
    <xf numFmtId="0" fontId="6" fillId="0" borderId="12" xfId="0" applyFont="1" applyBorder="1" applyAlignment="1">
      <alignment horizontal="center" vertical="center"/>
    </xf>
    <xf numFmtId="0" fontId="36" fillId="0" borderId="75" xfId="0" applyFont="1" applyFill="1" applyBorder="1" applyAlignment="1">
      <alignment horizontal="left"/>
    </xf>
    <xf numFmtId="0" fontId="36" fillId="0" borderId="130" xfId="0" applyFont="1" applyFill="1" applyBorder="1" applyAlignment="1">
      <alignment horizontal="left"/>
    </xf>
    <xf numFmtId="0" fontId="5" fillId="35" borderId="126" xfId="0" applyFont="1" applyFill="1" applyBorder="1" applyAlignment="1">
      <alignment horizontal="center" vertical="top" wrapText="1"/>
    </xf>
    <xf numFmtId="0" fontId="5" fillId="35" borderId="12" xfId="0" applyFont="1" applyFill="1" applyBorder="1" applyAlignment="1">
      <alignment horizontal="center" vertical="top" wrapText="1"/>
    </xf>
    <xf numFmtId="0" fontId="5" fillId="35" borderId="129" xfId="0" applyFont="1" applyFill="1" applyBorder="1" applyAlignment="1">
      <alignment horizontal="center" vertical="top" wrapText="1"/>
    </xf>
    <xf numFmtId="0" fontId="5" fillId="33" borderId="128" xfId="0" applyFont="1" applyFill="1" applyBorder="1" applyAlignment="1">
      <alignment horizontal="center" vertical="center" wrapText="1"/>
    </xf>
    <xf numFmtId="0" fontId="5" fillId="33" borderId="75" xfId="0" applyFont="1" applyFill="1" applyBorder="1" applyAlignment="1">
      <alignment horizontal="center" vertical="center"/>
    </xf>
    <xf numFmtId="0" fontId="5" fillId="33" borderId="130" xfId="0" applyFont="1" applyFill="1" applyBorder="1" applyAlignment="1">
      <alignment horizontal="center" vertical="center"/>
    </xf>
    <xf numFmtId="0" fontId="5" fillId="33" borderId="75" xfId="0" applyFont="1" applyFill="1" applyBorder="1" applyAlignment="1">
      <alignment horizontal="center" vertical="center" wrapText="1"/>
    </xf>
    <xf numFmtId="0" fontId="5" fillId="33" borderId="130" xfId="0" applyFont="1" applyFill="1" applyBorder="1" applyAlignment="1">
      <alignment horizontal="center" vertical="center" wrapText="1"/>
    </xf>
    <xf numFmtId="0" fontId="42" fillId="35" borderId="131" xfId="0" applyFont="1" applyFill="1" applyBorder="1" applyAlignment="1">
      <alignment horizontal="center" vertical="center" wrapText="1"/>
    </xf>
    <xf numFmtId="0" fontId="42" fillId="35" borderId="0" xfId="0" applyFont="1" applyFill="1" applyBorder="1" applyAlignment="1">
      <alignment horizontal="center" vertical="center" wrapText="1"/>
    </xf>
    <xf numFmtId="0" fontId="42" fillId="35" borderId="132" xfId="0" applyFont="1" applyFill="1" applyBorder="1" applyAlignment="1">
      <alignment horizontal="center" vertical="center" wrapText="1"/>
    </xf>
    <xf numFmtId="0" fontId="5" fillId="0" borderId="128" xfId="0" applyFont="1" applyFill="1" applyBorder="1" applyAlignment="1">
      <alignment horizontal="center" vertical="center" wrapText="1"/>
    </xf>
    <xf numFmtId="0" fontId="5" fillId="0" borderId="75"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75" xfId="0" applyFont="1" applyFill="1" applyBorder="1" applyAlignment="1">
      <alignment horizontal="left"/>
    </xf>
    <xf numFmtId="0" fontId="0" fillId="0" borderId="130" xfId="0" applyBorder="1" applyAlignment="1">
      <alignment horizontal="left"/>
    </xf>
    <xf numFmtId="0" fontId="5" fillId="0" borderId="76" xfId="0" applyFont="1" applyFill="1" applyBorder="1" applyAlignment="1">
      <alignment horizontal="left" shrinkToFit="1"/>
    </xf>
    <xf numFmtId="0" fontId="5" fillId="0" borderId="76" xfId="0" applyFont="1" applyFill="1" applyBorder="1" applyAlignment="1">
      <alignment horizontal="left"/>
    </xf>
    <xf numFmtId="0" fontId="0" fillId="0" borderId="76" xfId="0" applyBorder="1" applyAlignment="1">
      <alignment horizontal="left"/>
    </xf>
    <xf numFmtId="0" fontId="5" fillId="0" borderId="0" xfId="0" applyFont="1" applyFill="1" applyBorder="1" applyAlignment="1">
      <alignment horizontal="left" shrinkToFit="1"/>
    </xf>
    <xf numFmtId="0" fontId="5" fillId="0" borderId="0" xfId="0" applyFont="1" applyFill="1" applyBorder="1" applyAlignment="1">
      <alignment horizontal="left"/>
    </xf>
    <xf numFmtId="0" fontId="0" fillId="0" borderId="0" xfId="0"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42"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36" fillId="0" borderId="76" xfId="0" applyFont="1" applyFill="1" applyBorder="1" applyAlignment="1">
      <alignment horizontal="left"/>
    </xf>
    <xf numFmtId="0" fontId="18" fillId="42" borderId="79" xfId="0" applyFont="1" applyFill="1" applyBorder="1" applyAlignment="1">
      <alignment horizontal="center" vertical="center" textRotation="255"/>
    </xf>
    <xf numFmtId="0" fontId="18" fillId="43" borderId="79" xfId="0" applyFont="1" applyFill="1" applyBorder="1" applyAlignment="1">
      <alignment horizontal="center" vertical="center" textRotation="255"/>
    </xf>
    <xf numFmtId="0" fontId="18" fillId="44" borderId="79" xfId="0" applyFont="1" applyFill="1" applyBorder="1" applyAlignment="1">
      <alignment horizontal="center" vertical="center" textRotation="255"/>
    </xf>
    <xf numFmtId="0" fontId="18" fillId="45" borderId="79" xfId="0" applyFont="1" applyFill="1" applyBorder="1" applyAlignment="1">
      <alignment horizontal="center" vertical="center" textRotation="255"/>
    </xf>
    <xf numFmtId="0" fontId="18" fillId="43" borderId="133" xfId="0" applyFont="1" applyFill="1" applyBorder="1" applyAlignment="1">
      <alignment horizontal="center" vertical="center" textRotation="255"/>
    </xf>
    <xf numFmtId="0" fontId="18" fillId="43" borderId="134" xfId="0" applyFont="1" applyFill="1" applyBorder="1" applyAlignment="1">
      <alignment horizontal="center" vertical="center" textRotation="255"/>
    </xf>
    <xf numFmtId="0" fontId="18" fillId="43" borderId="135" xfId="0" applyFont="1" applyFill="1" applyBorder="1" applyAlignment="1">
      <alignment horizontal="center" vertical="center" textRotation="255"/>
    </xf>
    <xf numFmtId="0" fontId="18" fillId="46" borderId="79" xfId="0" applyFont="1" applyFill="1" applyBorder="1" applyAlignment="1">
      <alignment horizontal="center" vertical="center" textRotation="255"/>
    </xf>
    <xf numFmtId="0" fontId="18" fillId="0" borderId="136" xfId="0" applyFont="1" applyBorder="1" applyAlignment="1">
      <alignment horizontal="center" vertical="center" textRotation="255"/>
    </xf>
    <xf numFmtId="0" fontId="18" fillId="34" borderId="133" xfId="0" applyFont="1" applyFill="1" applyBorder="1" applyAlignment="1">
      <alignment horizontal="center" vertical="center" textRotation="255"/>
    </xf>
    <xf numFmtId="0" fontId="18" fillId="34" borderId="134" xfId="0" applyFont="1" applyFill="1" applyBorder="1" applyAlignment="1">
      <alignment horizontal="center" vertical="center" textRotation="255"/>
    </xf>
    <xf numFmtId="0" fontId="18" fillId="34" borderId="135" xfId="0" applyFont="1" applyFill="1" applyBorder="1" applyAlignment="1">
      <alignment horizontal="center" vertical="center" textRotation="255"/>
    </xf>
    <xf numFmtId="0" fontId="18" fillId="34" borderId="79" xfId="0" applyFont="1" applyFill="1" applyBorder="1" applyAlignment="1">
      <alignment horizontal="center" vertical="center" textRotation="255"/>
    </xf>
    <xf numFmtId="0" fontId="18" fillId="47" borderId="79" xfId="0" applyFont="1" applyFill="1" applyBorder="1" applyAlignment="1">
      <alignment horizontal="center" vertical="center" textRotation="255"/>
    </xf>
    <xf numFmtId="0" fontId="9" fillId="39" borderId="28" xfId="64" applyFont="1" applyFill="1" applyBorder="1" applyAlignment="1" applyProtection="1">
      <alignment horizontal="center" vertical="center" shrinkToFit="1"/>
      <protection/>
    </xf>
    <xf numFmtId="0" fontId="9" fillId="0" borderId="28" xfId="64" applyFont="1" applyBorder="1" applyAlignment="1" applyProtection="1">
      <alignment horizontal="center" vertical="center" shrinkToFit="1"/>
      <protection/>
    </xf>
    <xf numFmtId="0" fontId="51" fillId="0" borderId="28" xfId="67" applyFont="1" applyFill="1" applyBorder="1" applyAlignment="1" applyProtection="1">
      <alignment horizontal="center" vertical="center" wrapText="1" shrinkToFit="1"/>
      <protection/>
    </xf>
    <xf numFmtId="0" fontId="51" fillId="0" borderId="28" xfId="67" applyFont="1" applyFill="1" applyBorder="1" applyAlignment="1" applyProtection="1">
      <alignment horizontal="center" vertical="center" shrinkToFit="1"/>
      <protection/>
    </xf>
    <xf numFmtId="0" fontId="49" fillId="0" borderId="28" xfId="67" applyFont="1" applyFill="1" applyBorder="1" applyAlignment="1" applyProtection="1">
      <alignment horizontal="center" vertical="center" wrapText="1" shrinkToFit="1"/>
      <protection/>
    </xf>
    <xf numFmtId="0" fontId="49" fillId="0" borderId="28" xfId="67" applyFont="1" applyFill="1" applyBorder="1" applyAlignment="1" applyProtection="1">
      <alignment horizontal="center" vertical="center" shrinkToFit="1"/>
      <protection/>
    </xf>
    <xf numFmtId="0" fontId="48" fillId="0" borderId="28" xfId="0" applyFont="1" applyFill="1" applyBorder="1" applyAlignment="1" applyProtection="1">
      <alignment horizontal="center" vertical="center" shrinkToFit="1"/>
      <protection/>
    </xf>
    <xf numFmtId="49" fontId="49" fillId="0" borderId="28" xfId="67" applyNumberFormat="1" applyFont="1" applyFill="1" applyBorder="1" applyAlignment="1" applyProtection="1">
      <alignment horizontal="center" vertical="center" shrinkToFit="1"/>
      <protection/>
    </xf>
    <xf numFmtId="14" fontId="49" fillId="0" borderId="28" xfId="67" applyNumberFormat="1" applyFont="1" applyFill="1" applyBorder="1" applyAlignment="1" applyProtection="1">
      <alignment horizontal="center" vertical="center" wrapText="1" shrinkToFit="1"/>
      <protection/>
    </xf>
    <xf numFmtId="14" fontId="49" fillId="0" borderId="28" xfId="67" applyNumberFormat="1" applyFont="1" applyFill="1" applyBorder="1" applyAlignment="1" applyProtection="1">
      <alignment horizontal="center" vertical="center" shrinkToFit="1"/>
      <protection/>
    </xf>
    <xf numFmtId="0" fontId="47" fillId="0" borderId="0" xfId="65" applyFont="1" applyBorder="1" applyAlignment="1">
      <alignment horizontal="left" vertical="top" wrapText="1"/>
      <protection/>
    </xf>
    <xf numFmtId="0" fontId="47" fillId="0" borderId="0" xfId="65" applyFont="1" applyBorder="1" applyAlignment="1">
      <alignment horizontal="left" vertical="top"/>
      <protection/>
    </xf>
    <xf numFmtId="0" fontId="46" fillId="0" borderId="0" xfId="65" applyFont="1" applyBorder="1" applyAlignment="1">
      <alignment horizontal="left" vertical="top" wrapText="1"/>
      <protection/>
    </xf>
    <xf numFmtId="0" fontId="105" fillId="0" borderId="0" xfId="65" applyFont="1" applyBorder="1" applyAlignment="1">
      <alignment horizontal="left" vertical="top"/>
      <protection/>
    </xf>
    <xf numFmtId="14" fontId="44" fillId="0" borderId="28" xfId="66" applyNumberFormat="1" applyFont="1" applyFill="1" applyBorder="1" applyAlignment="1" applyProtection="1">
      <alignment horizontal="center" vertical="center" shrinkToFit="1"/>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ハイパーリンク 2"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Sheet1" xfId="66"/>
    <cellStyle name="標準_Sheet1_参加者DB(競技別)20130802" xfId="67"/>
    <cellStyle name="Followed Hyperlink" xfId="68"/>
    <cellStyle name="未定義" xfId="69"/>
    <cellStyle name="良い" xfId="70"/>
  </cellStyles>
  <dxfs count="2">
    <dxf>
      <font>
        <color theme="0"/>
      </font>
      <fill>
        <patternFill>
          <bgColor rgb="FFFF0000"/>
        </patternFill>
      </fill>
      <border>
        <left style="thin"/>
        <right style="thin"/>
        <top style="thin"/>
        <bottom style="thin"/>
      </border>
    </dxf>
    <dxf>
      <font>
        <color theme="0"/>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9525</xdr:rowOff>
    </xdr:from>
    <xdr:to>
      <xdr:col>12</xdr:col>
      <xdr:colOff>19050</xdr:colOff>
      <xdr:row>2</xdr:row>
      <xdr:rowOff>238125</xdr:rowOff>
    </xdr:to>
    <xdr:sp>
      <xdr:nvSpPr>
        <xdr:cNvPr id="1" name="テキスト ボックス 2"/>
        <xdr:cNvSpPr txBox="1">
          <a:spLocks noChangeArrowheads="1"/>
        </xdr:cNvSpPr>
      </xdr:nvSpPr>
      <xdr:spPr>
        <a:xfrm>
          <a:off x="295275" y="390525"/>
          <a:ext cx="4229100" cy="371475"/>
        </a:xfrm>
        <a:prstGeom prst="rect">
          <a:avLst/>
        </a:prstGeom>
        <a:solidFill>
          <a:srgbClr val="FFFFFF"/>
        </a:solidFill>
        <a:ln w="38100" cmpd="dbl">
          <a:solidFill>
            <a:srgbClr val="BCBCBC"/>
          </a:solidFill>
          <a:headEnd type="none"/>
          <a:tailEnd type="none"/>
        </a:ln>
      </xdr:spPr>
      <xdr:txBody>
        <a:bodyPr vertOverflow="clip" wrap="square"/>
        <a:p>
          <a:pPr algn="l">
            <a:defRPr/>
          </a:pPr>
          <a:r>
            <a:rPr lang="en-US" cap="none" sz="1800" b="0" i="0" u="none" baseline="0">
              <a:solidFill>
                <a:srgbClr val="000000"/>
              </a:solidFill>
            </a:rPr>
            <a:t>記入例：太枠線内を記入のこと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xdr:row>
      <xdr:rowOff>142875</xdr:rowOff>
    </xdr:from>
    <xdr:to>
      <xdr:col>6</xdr:col>
      <xdr:colOff>276225</xdr:colOff>
      <xdr:row>6</xdr:row>
      <xdr:rowOff>228600</xdr:rowOff>
    </xdr:to>
    <xdr:sp>
      <xdr:nvSpPr>
        <xdr:cNvPr id="1" name="テキスト ボックス 7"/>
        <xdr:cNvSpPr txBox="1">
          <a:spLocks noChangeArrowheads="1"/>
        </xdr:cNvSpPr>
      </xdr:nvSpPr>
      <xdr:spPr>
        <a:xfrm>
          <a:off x="171450" y="1762125"/>
          <a:ext cx="4286250" cy="381000"/>
        </a:xfrm>
        <a:prstGeom prst="rect">
          <a:avLst/>
        </a:prstGeom>
        <a:solidFill>
          <a:srgbClr val="FFFFFF"/>
        </a:solidFill>
        <a:ln w="38100" cmpd="dbl">
          <a:solidFill>
            <a:srgbClr val="BCBCBC"/>
          </a:solidFill>
          <a:headEnd type="none"/>
          <a:tailEnd type="none"/>
        </a:ln>
      </xdr:spPr>
      <xdr:txBody>
        <a:bodyPr vertOverflow="clip" wrap="square"/>
        <a:p>
          <a:pPr algn="l">
            <a:defRPr/>
          </a:pPr>
          <a:r>
            <a:rPr lang="en-US" cap="none" sz="1800" b="0" i="0" u="none" baseline="0">
              <a:solidFill>
                <a:srgbClr val="000000"/>
              </a:solidFill>
            </a:rPr>
            <a:t>記入例：太枠線内を記入のこと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66675</xdr:rowOff>
    </xdr:from>
    <xdr:to>
      <xdr:col>9</xdr:col>
      <xdr:colOff>314325</xdr:colOff>
      <xdr:row>1</xdr:row>
      <xdr:rowOff>238125</xdr:rowOff>
    </xdr:to>
    <xdr:sp>
      <xdr:nvSpPr>
        <xdr:cNvPr id="1" name="Rectangle 1"/>
        <xdr:cNvSpPr>
          <a:spLocks/>
        </xdr:cNvSpPr>
      </xdr:nvSpPr>
      <xdr:spPr>
        <a:xfrm>
          <a:off x="123825" y="66675"/>
          <a:ext cx="4695825" cy="447675"/>
        </a:xfrm>
        <a:prstGeom prst="rect">
          <a:avLst/>
        </a:prstGeom>
        <a:noFill/>
        <a:ln w="38100" cmpd="dbl">
          <a:solidFill>
            <a:srgbClr val="000000"/>
          </a:solidFill>
          <a:headEnd type="none"/>
          <a:tailEnd type="none"/>
        </a:ln>
      </xdr:spPr>
      <xdr:txBody>
        <a:bodyPr vertOverflow="clip" wrap="square" lIns="90000" tIns="36000" rIns="90000" bIns="46800"/>
        <a:p>
          <a:pPr algn="ctr">
            <a:defRPr/>
          </a:pPr>
          <a:r>
            <a:rPr lang="en-US" cap="none" sz="1000" b="0" i="0" u="none" baseline="0">
              <a:solidFill>
                <a:srgbClr val="000000"/>
              </a:solidFill>
              <a:latin typeface="ＭＳ Ｐゴシック"/>
              <a:ea typeface="ＭＳ Ｐゴシック"/>
              <a:cs typeface="ＭＳ Ｐゴシック"/>
            </a:rPr>
            <a:t>日本スポーツマスターズ２０１７　空手道競技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監督・選手会員証・資格証明関係写し貼付用紙①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342900</xdr:colOff>
      <xdr:row>1</xdr:row>
      <xdr:rowOff>171450</xdr:rowOff>
    </xdr:to>
    <xdr:sp>
      <xdr:nvSpPr>
        <xdr:cNvPr id="1" name="Rectangle 1"/>
        <xdr:cNvSpPr>
          <a:spLocks/>
        </xdr:cNvSpPr>
      </xdr:nvSpPr>
      <xdr:spPr>
        <a:xfrm>
          <a:off x="123825" y="0"/>
          <a:ext cx="4724400" cy="438150"/>
        </a:xfrm>
        <a:prstGeom prst="rect">
          <a:avLst/>
        </a:prstGeom>
        <a:noFill/>
        <a:ln w="38100" cmpd="dbl">
          <a:solidFill>
            <a:srgbClr val="000000"/>
          </a:solidFill>
          <a:headEnd type="none"/>
          <a:tailEnd type="none"/>
        </a:ln>
      </xdr:spPr>
      <xdr:txBody>
        <a:bodyPr vertOverflow="clip" wrap="square" lIns="90000" tIns="36000" rIns="90000" bIns="46800"/>
        <a:p>
          <a:pPr algn="ctr">
            <a:defRPr/>
          </a:pPr>
          <a:r>
            <a:rPr lang="en-US" cap="none" sz="1000" b="0" i="0" u="none" baseline="0">
              <a:solidFill>
                <a:srgbClr val="000000"/>
              </a:solidFill>
              <a:latin typeface="ＭＳ Ｐゴシック"/>
              <a:ea typeface="ＭＳ Ｐゴシック"/>
              <a:cs typeface="ＭＳ Ｐゴシック"/>
            </a:rPr>
            <a:t>日本スポーツマスターズ２０１７　空手道競技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監督・選手会員証・資格証明関係写し貼付用紙②</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38100</xdr:rowOff>
    </xdr:from>
    <xdr:to>
      <xdr:col>9</xdr:col>
      <xdr:colOff>314325</xdr:colOff>
      <xdr:row>2</xdr:row>
      <xdr:rowOff>0</xdr:rowOff>
    </xdr:to>
    <xdr:sp>
      <xdr:nvSpPr>
        <xdr:cNvPr id="1" name="Rectangle 1"/>
        <xdr:cNvSpPr>
          <a:spLocks/>
        </xdr:cNvSpPr>
      </xdr:nvSpPr>
      <xdr:spPr>
        <a:xfrm>
          <a:off x="123825" y="38100"/>
          <a:ext cx="4695825" cy="476250"/>
        </a:xfrm>
        <a:prstGeom prst="rect">
          <a:avLst/>
        </a:prstGeom>
        <a:noFill/>
        <a:ln w="38100" cmpd="dbl">
          <a:solidFill>
            <a:srgbClr val="000000"/>
          </a:solidFill>
          <a:headEnd type="none"/>
          <a:tailEnd type="none"/>
        </a:ln>
      </xdr:spPr>
      <xdr:txBody>
        <a:bodyPr vertOverflow="clip" wrap="square" lIns="90000" tIns="36000" rIns="90000" bIns="46800"/>
        <a:p>
          <a:pPr algn="ctr">
            <a:defRPr/>
          </a:pPr>
          <a:r>
            <a:rPr lang="en-US" cap="none" sz="1000" b="0" i="0" u="none" baseline="0">
              <a:solidFill>
                <a:srgbClr val="000000"/>
              </a:solidFill>
              <a:latin typeface="ＭＳ Ｐゴシック"/>
              <a:ea typeface="ＭＳ Ｐゴシック"/>
              <a:cs typeface="ＭＳ Ｐゴシック"/>
            </a:rPr>
            <a:t>日本スポーツマスターズ２０１７　空手道競技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監督・選手会員証・資格証明関係写し貼付用紙③</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38100</xdr:rowOff>
    </xdr:from>
    <xdr:to>
      <xdr:col>9</xdr:col>
      <xdr:colOff>314325</xdr:colOff>
      <xdr:row>2</xdr:row>
      <xdr:rowOff>0</xdr:rowOff>
    </xdr:to>
    <xdr:sp>
      <xdr:nvSpPr>
        <xdr:cNvPr id="1" name="Rectangle 1"/>
        <xdr:cNvSpPr>
          <a:spLocks/>
        </xdr:cNvSpPr>
      </xdr:nvSpPr>
      <xdr:spPr>
        <a:xfrm>
          <a:off x="123825" y="38100"/>
          <a:ext cx="4695825" cy="476250"/>
        </a:xfrm>
        <a:prstGeom prst="rect">
          <a:avLst/>
        </a:prstGeom>
        <a:noFill/>
        <a:ln w="38100" cmpd="dbl">
          <a:solidFill>
            <a:srgbClr val="000000"/>
          </a:solidFill>
          <a:headEnd type="none"/>
          <a:tailEnd type="none"/>
        </a:ln>
      </xdr:spPr>
      <xdr:txBody>
        <a:bodyPr vertOverflow="clip" wrap="square" lIns="90000" tIns="36000" rIns="90000" bIns="46800"/>
        <a:p>
          <a:pPr algn="ctr">
            <a:defRPr/>
          </a:pPr>
          <a:r>
            <a:rPr lang="en-US" cap="none" sz="1000" b="0" i="0" u="none" baseline="0">
              <a:solidFill>
                <a:srgbClr val="000000"/>
              </a:solidFill>
              <a:latin typeface="ＭＳ Ｐゴシック"/>
              <a:ea typeface="ＭＳ Ｐゴシック"/>
              <a:cs typeface="ＭＳ Ｐゴシック"/>
            </a:rPr>
            <a:t>日本スポーツマスターズ２０１７　空手道競技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監督・選手会員証・資格証明関係写し貼付用紙④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31</xdr:row>
      <xdr:rowOff>161925</xdr:rowOff>
    </xdr:from>
    <xdr:to>
      <xdr:col>6</xdr:col>
      <xdr:colOff>3600450</xdr:colOff>
      <xdr:row>33</xdr:row>
      <xdr:rowOff>95250</xdr:rowOff>
    </xdr:to>
    <xdr:pic>
      <xdr:nvPicPr>
        <xdr:cNvPr id="1" name="図 1"/>
        <xdr:cNvPicPr preferRelativeResize="1">
          <a:picLocks noChangeAspect="1"/>
        </xdr:cNvPicPr>
      </xdr:nvPicPr>
      <xdr:blipFill>
        <a:blip r:embed="rId1"/>
        <a:stretch>
          <a:fillRect/>
        </a:stretch>
      </xdr:blipFill>
      <xdr:spPr>
        <a:xfrm>
          <a:off x="2743200" y="5476875"/>
          <a:ext cx="49720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94">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E42"/>
  <sheetViews>
    <sheetView zoomScalePageLayoutView="0" workbookViewId="0" topLeftCell="A3">
      <selection activeCell="N33" sqref="N33"/>
    </sheetView>
  </sheetViews>
  <sheetFormatPr defaultColWidth="9.00390625" defaultRowHeight="13.5"/>
  <cols>
    <col min="2" max="5" width="12.50390625" style="0" customWidth="1"/>
  </cols>
  <sheetData>
    <row r="1" ht="28.5">
      <c r="A1" s="57" t="s">
        <v>160</v>
      </c>
    </row>
    <row r="2" spans="2:5" ht="30.75" customHeight="1" thickBot="1">
      <c r="B2" t="s">
        <v>45</v>
      </c>
      <c r="C2" t="s">
        <v>111</v>
      </c>
      <c r="D2" t="s">
        <v>112</v>
      </c>
      <c r="E2" t="s">
        <v>113</v>
      </c>
    </row>
    <row r="3" spans="1:5" ht="18" customHeight="1" thickBot="1" thickTop="1">
      <c r="A3" s="56" t="s">
        <v>123</v>
      </c>
      <c r="B3" s="653"/>
      <c r="C3" s="653"/>
      <c r="D3" s="647" t="s">
        <v>159</v>
      </c>
      <c r="E3" s="647" t="s">
        <v>159</v>
      </c>
    </row>
    <row r="4" spans="1:5" ht="18" customHeight="1" thickBot="1" thickTop="1">
      <c r="A4" s="56" t="s">
        <v>124</v>
      </c>
      <c r="B4" s="653"/>
      <c r="C4" s="653"/>
      <c r="D4" s="647"/>
      <c r="E4" s="647"/>
    </row>
    <row r="5" spans="1:5" ht="18" customHeight="1" thickBot="1" thickTop="1">
      <c r="A5" s="56" t="s">
        <v>125</v>
      </c>
      <c r="B5" s="653"/>
      <c r="C5" s="653"/>
      <c r="D5" s="647"/>
      <c r="E5" s="647"/>
    </row>
    <row r="6" spans="1:5" ht="18" customHeight="1" thickBot="1" thickTop="1">
      <c r="A6" s="56" t="s">
        <v>126</v>
      </c>
      <c r="B6" s="653"/>
      <c r="C6" s="653"/>
      <c r="D6" s="647"/>
      <c r="E6" s="647"/>
    </row>
    <row r="7" spans="1:5" ht="18" customHeight="1" thickBot="1" thickTop="1">
      <c r="A7" s="56" t="s">
        <v>127</v>
      </c>
      <c r="B7" s="653"/>
      <c r="C7" s="653"/>
      <c r="D7" s="647"/>
      <c r="E7" s="647"/>
    </row>
    <row r="8" spans="1:5" ht="18" customHeight="1" thickBot="1" thickTop="1">
      <c r="A8" s="56" t="s">
        <v>128</v>
      </c>
      <c r="B8" s="647" t="s">
        <v>159</v>
      </c>
      <c r="C8" s="647" t="s">
        <v>159</v>
      </c>
      <c r="D8" s="648" t="s">
        <v>161</v>
      </c>
      <c r="E8" s="647"/>
    </row>
    <row r="9" spans="1:5" ht="18" customHeight="1" thickBot="1" thickTop="1">
      <c r="A9" s="56" t="s">
        <v>129</v>
      </c>
      <c r="B9" s="647"/>
      <c r="C9" s="647"/>
      <c r="D9" s="648"/>
      <c r="E9" s="647"/>
    </row>
    <row r="10" spans="1:5" ht="18" customHeight="1" thickBot="1" thickTop="1">
      <c r="A10" s="56" t="s">
        <v>130</v>
      </c>
      <c r="B10" s="647"/>
      <c r="C10" s="647"/>
      <c r="D10" s="648"/>
      <c r="E10" s="647"/>
    </row>
    <row r="11" spans="1:5" ht="18" customHeight="1" thickBot="1" thickTop="1">
      <c r="A11" s="56" t="s">
        <v>131</v>
      </c>
      <c r="B11" s="647"/>
      <c r="C11" s="647"/>
      <c r="D11" s="648"/>
      <c r="E11" s="647"/>
    </row>
    <row r="12" spans="1:5" ht="18" customHeight="1" thickBot="1" thickTop="1">
      <c r="A12" s="56" t="s">
        <v>132</v>
      </c>
      <c r="B12" s="647"/>
      <c r="C12" s="647"/>
      <c r="D12" s="648"/>
      <c r="E12" s="647"/>
    </row>
    <row r="13" spans="1:5" ht="18" customHeight="1" thickBot="1" thickTop="1">
      <c r="A13" s="56" t="s">
        <v>133</v>
      </c>
      <c r="B13" s="648" t="s">
        <v>161</v>
      </c>
      <c r="C13" s="647"/>
      <c r="D13" s="646" t="s">
        <v>162</v>
      </c>
      <c r="E13" s="648" t="s">
        <v>161</v>
      </c>
    </row>
    <row r="14" spans="1:5" ht="18" customHeight="1" thickBot="1" thickTop="1">
      <c r="A14" s="56" t="s">
        <v>134</v>
      </c>
      <c r="B14" s="648"/>
      <c r="C14" s="647"/>
      <c r="D14" s="646"/>
      <c r="E14" s="648"/>
    </row>
    <row r="15" spans="1:5" ht="18" customHeight="1" thickBot="1" thickTop="1">
      <c r="A15" s="56" t="s">
        <v>135</v>
      </c>
      <c r="B15" s="648"/>
      <c r="C15" s="647"/>
      <c r="D15" s="646"/>
      <c r="E15" s="648"/>
    </row>
    <row r="16" spans="1:5" ht="18" customHeight="1" thickBot="1" thickTop="1">
      <c r="A16" s="56" t="s">
        <v>136</v>
      </c>
      <c r="B16" s="648"/>
      <c r="C16" s="647"/>
      <c r="D16" s="646"/>
      <c r="E16" s="648"/>
    </row>
    <row r="17" spans="1:5" ht="18" customHeight="1" thickBot="1" thickTop="1">
      <c r="A17" s="56" t="s">
        <v>137</v>
      </c>
      <c r="B17" s="648"/>
      <c r="C17" s="647"/>
      <c r="D17" s="646"/>
      <c r="E17" s="648"/>
    </row>
    <row r="18" spans="1:5" ht="18" customHeight="1" thickBot="1" thickTop="1">
      <c r="A18" s="56" t="s">
        <v>138</v>
      </c>
      <c r="B18" s="646" t="s">
        <v>162</v>
      </c>
      <c r="C18" s="648" t="s">
        <v>161</v>
      </c>
      <c r="D18" s="645" t="s">
        <v>163</v>
      </c>
      <c r="E18" s="648"/>
    </row>
    <row r="19" spans="1:5" ht="18" customHeight="1" thickBot="1" thickTop="1">
      <c r="A19" s="56" t="s">
        <v>139</v>
      </c>
      <c r="B19" s="646"/>
      <c r="C19" s="648"/>
      <c r="D19" s="645"/>
      <c r="E19" s="648"/>
    </row>
    <row r="20" spans="1:5" ht="18" customHeight="1" thickBot="1" thickTop="1">
      <c r="A20" s="56" t="s">
        <v>140</v>
      </c>
      <c r="B20" s="646"/>
      <c r="C20" s="648"/>
      <c r="D20" s="645"/>
      <c r="E20" s="648"/>
    </row>
    <row r="21" spans="1:5" ht="18" customHeight="1" thickBot="1" thickTop="1">
      <c r="A21" s="56" t="s">
        <v>141</v>
      </c>
      <c r="B21" s="646"/>
      <c r="C21" s="648"/>
      <c r="D21" s="645"/>
      <c r="E21" s="648"/>
    </row>
    <row r="22" spans="1:5" ht="18" customHeight="1" thickBot="1" thickTop="1">
      <c r="A22" s="56" t="s">
        <v>142</v>
      </c>
      <c r="B22" s="646"/>
      <c r="C22" s="648"/>
      <c r="D22" s="645"/>
      <c r="E22" s="648"/>
    </row>
    <row r="23" spans="1:5" ht="18" customHeight="1" thickBot="1" thickTop="1">
      <c r="A23" s="56" t="s">
        <v>143</v>
      </c>
      <c r="B23" s="645" t="s">
        <v>163</v>
      </c>
      <c r="C23" s="648"/>
      <c r="D23" s="654" t="s">
        <v>164</v>
      </c>
      <c r="E23" s="649" t="s">
        <v>162</v>
      </c>
    </row>
    <row r="24" spans="1:5" ht="18" customHeight="1" thickBot="1" thickTop="1">
      <c r="A24" s="56" t="s">
        <v>144</v>
      </c>
      <c r="B24" s="645"/>
      <c r="C24" s="648"/>
      <c r="D24" s="655"/>
      <c r="E24" s="650"/>
    </row>
    <row r="25" spans="1:5" ht="18" customHeight="1" thickBot="1" thickTop="1">
      <c r="A25" s="56" t="s">
        <v>145</v>
      </c>
      <c r="B25" s="645"/>
      <c r="C25" s="648"/>
      <c r="D25" s="655"/>
      <c r="E25" s="650"/>
    </row>
    <row r="26" spans="1:5" ht="18" customHeight="1" thickBot="1" thickTop="1">
      <c r="A26" s="56" t="s">
        <v>146</v>
      </c>
      <c r="B26" s="645"/>
      <c r="C26" s="648"/>
      <c r="D26" s="655"/>
      <c r="E26" s="650"/>
    </row>
    <row r="27" spans="1:5" ht="18" customHeight="1" thickBot="1" thickTop="1">
      <c r="A27" s="56" t="s">
        <v>147</v>
      </c>
      <c r="B27" s="645"/>
      <c r="C27" s="648"/>
      <c r="D27" s="655"/>
      <c r="E27" s="650"/>
    </row>
    <row r="28" spans="1:5" ht="18" customHeight="1" thickBot="1" thickTop="1">
      <c r="A28" s="56" t="s">
        <v>148</v>
      </c>
      <c r="B28" s="657" t="s">
        <v>164</v>
      </c>
      <c r="C28" s="646" t="s">
        <v>162</v>
      </c>
      <c r="D28" s="655"/>
      <c r="E28" s="650"/>
    </row>
    <row r="29" spans="1:5" ht="18" customHeight="1" thickBot="1" thickTop="1">
      <c r="A29" s="56" t="s">
        <v>149</v>
      </c>
      <c r="B29" s="657"/>
      <c r="C29" s="646"/>
      <c r="D29" s="655"/>
      <c r="E29" s="650"/>
    </row>
    <row r="30" spans="1:5" ht="18" customHeight="1" thickBot="1" thickTop="1">
      <c r="A30" s="56" t="s">
        <v>150</v>
      </c>
      <c r="B30" s="657"/>
      <c r="C30" s="646"/>
      <c r="D30" s="655"/>
      <c r="E30" s="650"/>
    </row>
    <row r="31" spans="1:5" ht="18" customHeight="1" thickBot="1" thickTop="1">
      <c r="A31" s="56" t="s">
        <v>151</v>
      </c>
      <c r="B31" s="657"/>
      <c r="C31" s="646"/>
      <c r="D31" s="655"/>
      <c r="E31" s="650"/>
    </row>
    <row r="32" spans="1:5" ht="18" customHeight="1" thickBot="1" thickTop="1">
      <c r="A32" s="56" t="s">
        <v>152</v>
      </c>
      <c r="B32" s="657"/>
      <c r="C32" s="646"/>
      <c r="D32" s="655"/>
      <c r="E32" s="650"/>
    </row>
    <row r="33" spans="1:5" ht="18" customHeight="1" thickBot="1" thickTop="1">
      <c r="A33" s="56" t="s">
        <v>153</v>
      </c>
      <c r="B33" s="658" t="s">
        <v>165</v>
      </c>
      <c r="C33" s="646"/>
      <c r="D33" s="655"/>
      <c r="E33" s="650"/>
    </row>
    <row r="34" spans="1:5" ht="18" customHeight="1" thickBot="1" thickTop="1">
      <c r="A34" s="56" t="s">
        <v>154</v>
      </c>
      <c r="B34" s="658"/>
      <c r="C34" s="646"/>
      <c r="D34" s="655"/>
      <c r="E34" s="650"/>
    </row>
    <row r="35" spans="1:5" ht="18" customHeight="1" thickBot="1" thickTop="1">
      <c r="A35" s="56" t="s">
        <v>155</v>
      </c>
      <c r="B35" s="658"/>
      <c r="C35" s="646"/>
      <c r="D35" s="655"/>
      <c r="E35" s="650"/>
    </row>
    <row r="36" spans="1:5" ht="18" customHeight="1" thickBot="1" thickTop="1">
      <c r="A36" s="56" t="s">
        <v>156</v>
      </c>
      <c r="B36" s="658"/>
      <c r="C36" s="646"/>
      <c r="D36" s="655"/>
      <c r="E36" s="650"/>
    </row>
    <row r="37" spans="1:5" ht="18" customHeight="1" thickBot="1" thickTop="1">
      <c r="A37" s="56" t="s">
        <v>157</v>
      </c>
      <c r="B37" s="658"/>
      <c r="C37" s="646"/>
      <c r="D37" s="655"/>
      <c r="E37" s="650"/>
    </row>
    <row r="38" spans="1:5" ht="18" customHeight="1" thickBot="1" thickTop="1">
      <c r="A38" s="56" t="s">
        <v>158</v>
      </c>
      <c r="B38" s="652" t="s">
        <v>166</v>
      </c>
      <c r="C38" s="645" t="s">
        <v>163</v>
      </c>
      <c r="D38" s="655"/>
      <c r="E38" s="650"/>
    </row>
    <row r="39" spans="1:5" ht="15" thickBot="1" thickTop="1">
      <c r="A39" s="56"/>
      <c r="B39" s="652"/>
      <c r="C39" s="645"/>
      <c r="D39" s="655"/>
      <c r="E39" s="650"/>
    </row>
    <row r="40" spans="1:5" ht="15" thickBot="1" thickTop="1">
      <c r="A40" s="56"/>
      <c r="B40" s="652"/>
      <c r="C40" s="645"/>
      <c r="D40" s="655"/>
      <c r="E40" s="650"/>
    </row>
    <row r="41" spans="1:5" ht="15" thickBot="1" thickTop="1">
      <c r="A41" s="56"/>
      <c r="B41" s="652"/>
      <c r="C41" s="645"/>
      <c r="D41" s="655"/>
      <c r="E41" s="650"/>
    </row>
    <row r="42" spans="2:5" ht="15" thickBot="1" thickTop="1">
      <c r="B42" s="652"/>
      <c r="C42" s="645"/>
      <c r="D42" s="656"/>
      <c r="E42" s="651"/>
    </row>
    <row r="43" ht="14.25" thickTop="1"/>
  </sheetData>
  <sheetProtection/>
  <mergeCells count="21">
    <mergeCell ref="B28:B32"/>
    <mergeCell ref="B33:B37"/>
    <mergeCell ref="C8:C17"/>
    <mergeCell ref="B8:B12"/>
    <mergeCell ref="B18:B22"/>
    <mergeCell ref="C18:C27"/>
    <mergeCell ref="C3:C7"/>
    <mergeCell ref="D23:D42"/>
    <mergeCell ref="D13:D17"/>
    <mergeCell ref="D8:D12"/>
    <mergeCell ref="D18:D22"/>
    <mergeCell ref="B23:B27"/>
    <mergeCell ref="C28:C37"/>
    <mergeCell ref="E3:E12"/>
    <mergeCell ref="E13:E22"/>
    <mergeCell ref="E23:E42"/>
    <mergeCell ref="B38:B42"/>
    <mergeCell ref="C38:C42"/>
    <mergeCell ref="D3:D7"/>
    <mergeCell ref="B3:B7"/>
    <mergeCell ref="B13:B17"/>
  </mergeCells>
  <printOptions/>
  <pageMargins left="0.7874015748031497" right="0.1968503937007874" top="0.1968503937007874" bottom="0.1968503937007874" header="0.5118110236220472" footer="0.5118110236220472"/>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rgb="FFFF0000"/>
  </sheetPr>
  <dimension ref="A1:AJ50"/>
  <sheetViews>
    <sheetView tabSelected="1" view="pageBreakPreview" zoomScale="85" zoomScaleSheetLayoutView="85" zoomScalePageLayoutView="0" workbookViewId="0" topLeftCell="A1">
      <pane xSplit="9" ySplit="2" topLeftCell="J3" activePane="bottomRight" state="frozen"/>
      <selection pane="topLeft" activeCell="D29" sqref="D29"/>
      <selection pane="topRight" activeCell="D29" sqref="D29"/>
      <selection pane="bottomLeft" activeCell="D29" sqref="D29"/>
      <selection pane="bottomRight" activeCell="C4" sqref="C4"/>
    </sheetView>
  </sheetViews>
  <sheetFormatPr defaultColWidth="8.875" defaultRowHeight="13.5"/>
  <cols>
    <col min="1" max="1" width="5.75390625" style="308" customWidth="1"/>
    <col min="2" max="2" width="4.50390625" style="308" customWidth="1"/>
    <col min="3" max="8" width="9.125" style="308" customWidth="1"/>
    <col min="9" max="9" width="5.375" style="308" customWidth="1"/>
    <col min="10" max="10" width="16.25390625" style="308" customWidth="1"/>
    <col min="11" max="11" width="9.50390625" style="308" customWidth="1"/>
    <col min="12" max="12" width="13.50390625" style="308" customWidth="1"/>
    <col min="13" max="13" width="8.375" style="318" customWidth="1"/>
    <col min="14" max="15" width="25.00390625" style="308" customWidth="1"/>
    <col min="16" max="19" width="9.125" style="308" customWidth="1"/>
    <col min="20" max="20" width="7.875" style="319" customWidth="1"/>
    <col min="21" max="27" width="7.875" style="320" customWidth="1"/>
    <col min="28" max="36" width="10.50390625" style="273" customWidth="1"/>
    <col min="37" max="250" width="10.50390625" style="308" customWidth="1"/>
    <col min="251" max="16384" width="8.875" style="308" customWidth="1"/>
  </cols>
  <sheetData>
    <row r="1" spans="1:36" s="274" customFormat="1" ht="14.25">
      <c r="A1" s="665" t="s">
        <v>273</v>
      </c>
      <c r="B1" s="664" t="s">
        <v>274</v>
      </c>
      <c r="C1" s="664" t="s">
        <v>275</v>
      </c>
      <c r="D1" s="664" t="s">
        <v>276</v>
      </c>
      <c r="E1" s="664" t="s">
        <v>277</v>
      </c>
      <c r="F1" s="664" t="s">
        <v>278</v>
      </c>
      <c r="G1" s="666" t="s">
        <v>279</v>
      </c>
      <c r="H1" s="666" t="s">
        <v>280</v>
      </c>
      <c r="I1" s="664" t="s">
        <v>281</v>
      </c>
      <c r="J1" s="667" t="s">
        <v>282</v>
      </c>
      <c r="K1" s="664" t="s">
        <v>283</v>
      </c>
      <c r="L1" s="269" t="s">
        <v>18</v>
      </c>
      <c r="M1" s="664" t="s">
        <v>19</v>
      </c>
      <c r="N1" s="664"/>
      <c r="O1" s="664"/>
      <c r="P1" s="661" t="s">
        <v>284</v>
      </c>
      <c r="Q1" s="663" t="s">
        <v>285</v>
      </c>
      <c r="R1" s="665" t="s">
        <v>286</v>
      </c>
      <c r="S1" s="665"/>
      <c r="T1" s="271"/>
      <c r="U1" s="272"/>
      <c r="V1" s="272"/>
      <c r="W1" s="272"/>
      <c r="X1" s="272"/>
      <c r="Y1" s="272"/>
      <c r="Z1" s="272"/>
      <c r="AA1" s="272"/>
      <c r="AB1" s="273"/>
      <c r="AC1" s="273"/>
      <c r="AD1" s="273"/>
      <c r="AE1" s="273"/>
      <c r="AF1" s="273"/>
      <c r="AG1" s="273"/>
      <c r="AH1" s="273"/>
      <c r="AI1" s="273"/>
      <c r="AJ1" s="273"/>
    </row>
    <row r="2" spans="1:36" s="283" customFormat="1" ht="57">
      <c r="A2" s="665"/>
      <c r="B2" s="664"/>
      <c r="C2" s="664"/>
      <c r="D2" s="664"/>
      <c r="E2" s="664"/>
      <c r="F2" s="664"/>
      <c r="G2" s="666"/>
      <c r="H2" s="666"/>
      <c r="I2" s="664"/>
      <c r="J2" s="668"/>
      <c r="K2" s="664"/>
      <c r="L2" s="270" t="s">
        <v>287</v>
      </c>
      <c r="M2" s="275" t="s">
        <v>288</v>
      </c>
      <c r="N2" s="269" t="s">
        <v>289</v>
      </c>
      <c r="O2" s="269" t="s">
        <v>290</v>
      </c>
      <c r="P2" s="662"/>
      <c r="Q2" s="664"/>
      <c r="R2" s="276" t="s">
        <v>291</v>
      </c>
      <c r="S2" s="277" t="s">
        <v>292</v>
      </c>
      <c r="T2" s="278" t="s">
        <v>293</v>
      </c>
      <c r="U2" s="279" t="s">
        <v>294</v>
      </c>
      <c r="V2" s="279" t="s">
        <v>238</v>
      </c>
      <c r="W2" s="279" t="s">
        <v>295</v>
      </c>
      <c r="X2" s="279" t="s">
        <v>296</v>
      </c>
      <c r="Y2" s="279" t="s">
        <v>297</v>
      </c>
      <c r="Z2" s="280" t="s">
        <v>298</v>
      </c>
      <c r="AA2" s="280" t="s">
        <v>298</v>
      </c>
      <c r="AB2" s="281"/>
      <c r="AC2" s="281"/>
      <c r="AD2" s="281"/>
      <c r="AE2" s="282"/>
      <c r="AF2" s="282"/>
      <c r="AG2" s="282"/>
      <c r="AH2" s="282"/>
      <c r="AI2" s="282"/>
      <c r="AJ2" s="282"/>
    </row>
    <row r="3" spans="1:36" s="292" customFormat="1" ht="42.75" customHeight="1">
      <c r="A3" s="284" t="s">
        <v>299</v>
      </c>
      <c r="B3" s="285" t="s">
        <v>299</v>
      </c>
      <c r="C3" s="286" t="s">
        <v>300</v>
      </c>
      <c r="D3" s="286" t="s">
        <v>301</v>
      </c>
      <c r="E3" s="285" t="s">
        <v>302</v>
      </c>
      <c r="F3" s="285" t="s">
        <v>303</v>
      </c>
      <c r="G3" s="286" t="s">
        <v>304</v>
      </c>
      <c r="H3" s="286" t="s">
        <v>305</v>
      </c>
      <c r="I3" s="285" t="s">
        <v>306</v>
      </c>
      <c r="J3" s="673">
        <v>19909</v>
      </c>
      <c r="K3" s="285" t="s">
        <v>307</v>
      </c>
      <c r="L3" s="287" t="s">
        <v>308</v>
      </c>
      <c r="M3" s="286" t="s">
        <v>309</v>
      </c>
      <c r="N3" s="285" t="s">
        <v>310</v>
      </c>
      <c r="O3" s="285" t="s">
        <v>311</v>
      </c>
      <c r="P3" s="286" t="s">
        <v>312</v>
      </c>
      <c r="Q3" s="286" t="s">
        <v>313</v>
      </c>
      <c r="R3" s="285" t="s">
        <v>314</v>
      </c>
      <c r="S3" s="287" t="s">
        <v>315</v>
      </c>
      <c r="T3" s="288">
        <f>VLOOKUP(C3,$AC$4:$AD$50,2,FALSE)</f>
        <v>13</v>
      </c>
      <c r="U3" s="288">
        <f>VLOOKUP(D3,$AF$4:$AG$16,2,FALSE)</f>
        <v>1</v>
      </c>
      <c r="V3" s="289">
        <f>VLOOKUP(K3,$AI$4:$AJ$6,2,FALSE)</f>
        <v>1</v>
      </c>
      <c r="W3" s="289">
        <f>VLOOKUP(I3,$AI$10:$AJ$11,2,FALSE)</f>
        <v>1</v>
      </c>
      <c r="X3" s="289">
        <f>VLOOKUP(Q3,$AF$19:$AG$20,2,FALSE)</f>
        <v>1</v>
      </c>
      <c r="Y3" s="289">
        <f>VLOOKUP(P3,$AF$23:$AG$24,2,FALSE)</f>
        <v>1</v>
      </c>
      <c r="Z3" s="289"/>
      <c r="AA3" s="289" t="e">
        <f>VLOOKUP(Z3,$AI$15:$AJ$21,2,)</f>
        <v>#N/A</v>
      </c>
      <c r="AB3" s="281"/>
      <c r="AC3" s="659" t="s">
        <v>316</v>
      </c>
      <c r="AD3" s="659"/>
      <c r="AE3" s="290"/>
      <c r="AF3" s="659" t="s">
        <v>317</v>
      </c>
      <c r="AG3" s="659"/>
      <c r="AH3" s="291"/>
      <c r="AI3" s="659" t="s">
        <v>238</v>
      </c>
      <c r="AJ3" s="659"/>
    </row>
    <row r="4" spans="1:36" s="292" customFormat="1" ht="42.75" customHeight="1">
      <c r="A4" s="284">
        <v>1</v>
      </c>
      <c r="B4" s="286">
        <f>IF(E4="","",A4)</f>
      </c>
      <c r="C4" s="286">
        <f>IF('作業'!$A$1=0,"",IF(E4="","",'作業'!$A$1))</f>
      </c>
      <c r="D4" s="286">
        <f>IF(E4="","","空手道")</f>
      </c>
      <c r="E4" s="285">
        <f>IF(ISERROR(VLOOKUP($A4,'作業'!$A:$V,6,FALSE)),"",LEFT(VLOOKUP($A4,'作業'!$A:$V,6,FALSE),FIND("　",VLOOKUP($A4,'作業'!$A:$V,6,FALSE))-1))</f>
      </c>
      <c r="F4" s="285">
        <f>IF(ISERROR(VLOOKUP($A4,'作業'!$A:$V,6,FALSE)),"",MID(VLOOKUP($A4,'作業'!$A:$V,6,FALSE),FIND("　",VLOOKUP($A4,'作業'!$A:$V,6,FALSE))+1,100))</f>
      </c>
      <c r="G4" s="285">
        <f>IF(ISERROR(VLOOKUP($A4,'作業'!$A:$V,7,FALSE)),"",LEFT(VLOOKUP($A4,'作業'!$A:$V,7,FALSE),FIND("　",VLOOKUP($A4,'作業'!$A:$V,7,FALSE))-1))</f>
      </c>
      <c r="H4" s="285">
        <f>IF(ISERROR(VLOOKUP($A4,'作業'!$A:$V,7,FALSE)),"",MID(VLOOKUP($A4,'作業'!$A:$V,7,FALSE),FIND("　",VLOOKUP($A4,'作業'!$A:$V,7,FALSE))+1,100))</f>
      </c>
      <c r="I4" s="285">
        <f>IF(E4="","",VLOOKUP($A4,'作業'!$A:$V,16,FALSE))</f>
      </c>
      <c r="J4" s="673">
        <f>IF(E4="","",DATE(1900+IF(ISERROR(VLOOKUP($A4,'作業'!$A:$V,9,FALSE)),"",VLOOKUP($A4,'作業'!$A:$V,9,FALSE)),IF(ISERROR(VLOOKUP($A4,'作業'!$A:$V,11,FALSE)),"",VLOOKUP($A4,'作業'!$A:$V,11,FALSE)),IF(ISERROR(VLOOKUP($A4,'作業'!$A:$V,13,FALSE)),"",VLOOKUP($A4,'作業'!$A:$V,13,FALSE))))</f>
      </c>
      <c r="K4" s="285">
        <f>IF(E4="","",INDEX($AI$4:$AJ$6,MATCH(VLOOKUP(A4,'作業'!$A:$AB,28,FALSE),$AJ$4:$AJ$6,0),1))</f>
      </c>
      <c r="L4" s="287"/>
      <c r="M4" s="287"/>
      <c r="N4" s="285"/>
      <c r="O4" s="285"/>
      <c r="P4" s="286"/>
      <c r="Q4" s="286"/>
      <c r="R4" s="285"/>
      <c r="S4" s="262">
        <f>IF(ISERROR(VLOOKUP($A4,'作業'!$A:$V,21,FALSE)),"",VLOOKUP($A4,'作業'!$A:$V,21,FALSE))</f>
      </c>
      <c r="T4" s="288" t="e">
        <f aca="true" t="shared" si="0" ref="T4:T33">VLOOKUP(C4,$AC$4:$AD$50,2,FALSE)</f>
        <v>#N/A</v>
      </c>
      <c r="U4" s="288" t="e">
        <f aca="true" t="shared" si="1" ref="U4:U33">VLOOKUP(D4,$AF$4:$AG$16,2,FALSE)</f>
        <v>#N/A</v>
      </c>
      <c r="V4" s="289" t="e">
        <f aca="true" t="shared" si="2" ref="V4:V33">VLOOKUP(K4,$AI$4:$AJ$6,2,FALSE)</f>
        <v>#N/A</v>
      </c>
      <c r="W4" s="289" t="e">
        <f aca="true" t="shared" si="3" ref="W4:W33">VLOOKUP(I4,$AI$10:$AJ$11,2,FALSE)</f>
        <v>#N/A</v>
      </c>
      <c r="X4" s="289" t="e">
        <f aca="true" t="shared" si="4" ref="X4:X33">VLOOKUP(Q4,$AF$19:$AG$20,2,FALSE)</f>
        <v>#N/A</v>
      </c>
      <c r="Y4" s="289" t="e">
        <f aca="true" t="shared" si="5" ref="Y4:Y33">VLOOKUP(P4,$AF$23:$AG$24,2,FALSE)</f>
        <v>#N/A</v>
      </c>
      <c r="Z4" s="289"/>
      <c r="AA4" s="289" t="e">
        <f aca="true" t="shared" si="6" ref="AA4:AA33">VLOOKUP(Z4,$AI$15:$AJ$21,2,)</f>
        <v>#N/A</v>
      </c>
      <c r="AB4" s="281"/>
      <c r="AC4" s="293" t="s">
        <v>318</v>
      </c>
      <c r="AD4" s="294">
        <v>1</v>
      </c>
      <c r="AE4" s="295"/>
      <c r="AF4" s="296" t="s">
        <v>301</v>
      </c>
      <c r="AG4" s="297">
        <v>1</v>
      </c>
      <c r="AH4" s="298"/>
      <c r="AI4" s="296" t="s">
        <v>307</v>
      </c>
      <c r="AJ4" s="299">
        <v>1</v>
      </c>
    </row>
    <row r="5" spans="1:36" s="292" customFormat="1" ht="42.75" customHeight="1">
      <c r="A5" s="284">
        <v>2</v>
      </c>
      <c r="B5" s="286">
        <f aca="true" t="shared" si="7" ref="B5:B33">IF(E5="","",A5)</f>
      </c>
      <c r="C5" s="286">
        <f>IF('作業'!$A$1=0,"",IF(E5="","",'作業'!$A$1))</f>
      </c>
      <c r="D5" s="286">
        <f aca="true" t="shared" si="8" ref="D5:D33">IF(E5="","","空手道")</f>
      </c>
      <c r="E5" s="285">
        <f>IF(ISERROR(VLOOKUP($A5,'作業'!$A:$V,6,FALSE)),"",LEFT(VLOOKUP($A5,'作業'!$A:$V,6,FALSE),FIND("　",VLOOKUP($A5,'作業'!$A:$V,6,FALSE))-1))</f>
      </c>
      <c r="F5" s="285">
        <f>IF(ISERROR(VLOOKUP($A5,'作業'!$A:$V,6,FALSE)),"",MID(VLOOKUP($A5,'作業'!$A:$V,6,FALSE),FIND("　",VLOOKUP($A5,'作業'!$A:$V,6,FALSE))+1,100))</f>
      </c>
      <c r="G5" s="285">
        <f>IF(ISERROR(VLOOKUP($A5,'作業'!$A:$V,7,FALSE)),"",LEFT(VLOOKUP($A5,'作業'!$A:$V,7,FALSE),FIND("　",VLOOKUP($A5,'作業'!$A:$V,7,FALSE))-1))</f>
      </c>
      <c r="H5" s="285">
        <f>IF(ISERROR(VLOOKUP($A5,'作業'!$A:$V,7,FALSE)),"",MID(VLOOKUP($A5,'作業'!$A:$V,7,FALSE),FIND("　",VLOOKUP($A5,'作業'!$A:$V,7,FALSE))+1,100))</f>
      </c>
      <c r="I5" s="285">
        <f>IF(E5="","",VLOOKUP($A5,'作業'!$A:$V,16,FALSE))</f>
      </c>
      <c r="J5" s="673">
        <f>IF(E5="","",DATE(1900+IF(ISERROR(VLOOKUP($A5,'作業'!$A:$V,9,FALSE)),"",VLOOKUP($A5,'作業'!$A:$V,9,FALSE)),IF(ISERROR(VLOOKUP($A5,'作業'!$A:$V,11,FALSE)),"",VLOOKUP($A5,'作業'!$A:$V,11,FALSE)),IF(ISERROR(VLOOKUP($A5,'作業'!$A:$V,13,FALSE)),"",VLOOKUP($A5,'作業'!$A:$V,13,FALSE))))</f>
      </c>
      <c r="K5" s="285">
        <f>IF(E5="","",INDEX($AI$4:$AJ$6,MATCH(VLOOKUP(A5,'作業'!$A:$AB,28,FALSE),$AJ$4:$AJ$6,0),1))</f>
      </c>
      <c r="L5" s="287"/>
      <c r="M5" s="287"/>
      <c r="N5" s="285"/>
      <c r="O5" s="285"/>
      <c r="P5" s="286"/>
      <c r="Q5" s="286"/>
      <c r="R5" s="285"/>
      <c r="S5" s="262">
        <f>IF(ISERROR(VLOOKUP($A5,'作業'!$A:$V,21,FALSE)),"",VLOOKUP($A5,'作業'!$A:$V,21,FALSE))</f>
      </c>
      <c r="T5" s="288" t="e">
        <f t="shared" si="0"/>
        <v>#N/A</v>
      </c>
      <c r="U5" s="288" t="e">
        <f t="shared" si="1"/>
        <v>#N/A</v>
      </c>
      <c r="V5" s="289" t="e">
        <f t="shared" si="2"/>
        <v>#N/A</v>
      </c>
      <c r="W5" s="289" t="e">
        <f t="shared" si="3"/>
        <v>#N/A</v>
      </c>
      <c r="X5" s="289" t="e">
        <f t="shared" si="4"/>
        <v>#N/A</v>
      </c>
      <c r="Y5" s="289" t="e">
        <f t="shared" si="5"/>
        <v>#N/A</v>
      </c>
      <c r="Z5" s="289"/>
      <c r="AA5" s="289" t="e">
        <f t="shared" si="6"/>
        <v>#N/A</v>
      </c>
      <c r="AB5" s="281"/>
      <c r="AC5" s="293" t="s">
        <v>319</v>
      </c>
      <c r="AD5" s="294">
        <v>2</v>
      </c>
      <c r="AE5" s="295"/>
      <c r="AF5" s="296" t="s">
        <v>320</v>
      </c>
      <c r="AG5" s="297">
        <v>2</v>
      </c>
      <c r="AH5" s="298"/>
      <c r="AI5" s="296" t="s">
        <v>321</v>
      </c>
      <c r="AJ5" s="299">
        <v>2</v>
      </c>
    </row>
    <row r="6" spans="1:36" s="292" customFormat="1" ht="42.75" customHeight="1">
      <c r="A6" s="284">
        <v>3</v>
      </c>
      <c r="B6" s="286">
        <f t="shared" si="7"/>
      </c>
      <c r="C6" s="286">
        <f>IF('作業'!$A$1=0,"",IF(E6="","",'作業'!$A$1))</f>
      </c>
      <c r="D6" s="286">
        <f t="shared" si="8"/>
      </c>
      <c r="E6" s="285">
        <f>IF(ISERROR(VLOOKUP($A6,'作業'!$A:$V,6,FALSE)),"",LEFT(VLOOKUP($A6,'作業'!$A:$V,6,FALSE),FIND("　",VLOOKUP($A6,'作業'!$A:$V,6,FALSE))-1))</f>
      </c>
      <c r="F6" s="285">
        <f>IF(ISERROR(VLOOKUP($A6,'作業'!$A:$V,6,FALSE)),"",MID(VLOOKUP($A6,'作業'!$A:$V,6,FALSE),FIND("　",VLOOKUP($A6,'作業'!$A:$V,6,FALSE))+1,100))</f>
      </c>
      <c r="G6" s="285">
        <f>IF(ISERROR(VLOOKUP($A6,'作業'!$A:$V,7,FALSE)),"",LEFT(VLOOKUP($A6,'作業'!$A:$V,7,FALSE),FIND("　",VLOOKUP($A6,'作業'!$A:$V,7,FALSE))-1))</f>
      </c>
      <c r="H6" s="285">
        <f>IF(ISERROR(VLOOKUP($A6,'作業'!$A:$V,7,FALSE)),"",MID(VLOOKUP($A6,'作業'!$A:$V,7,FALSE),FIND("　",VLOOKUP($A6,'作業'!$A:$V,7,FALSE))+1,100))</f>
      </c>
      <c r="I6" s="285">
        <f>IF(E6="","",VLOOKUP($A6,'作業'!$A:$V,16,FALSE))</f>
      </c>
      <c r="J6" s="673">
        <f>IF(E6="","",DATE(1900+IF(ISERROR(VLOOKUP($A6,'作業'!$A:$V,9,FALSE)),"",VLOOKUP($A6,'作業'!$A:$V,9,FALSE)),IF(ISERROR(VLOOKUP($A6,'作業'!$A:$V,11,FALSE)),"",VLOOKUP($A6,'作業'!$A:$V,11,FALSE)),IF(ISERROR(VLOOKUP($A6,'作業'!$A:$V,13,FALSE)),"",VLOOKUP($A6,'作業'!$A:$V,13,FALSE))))</f>
      </c>
      <c r="K6" s="285">
        <f>IF(E6="","",INDEX($AI$4:$AJ$6,MATCH(VLOOKUP(A6,'作業'!$A:$AB,28,FALSE),$AJ$4:$AJ$6,0),1))</f>
      </c>
      <c r="L6" s="287"/>
      <c r="M6" s="287"/>
      <c r="N6" s="285"/>
      <c r="O6" s="285"/>
      <c r="P6" s="286"/>
      <c r="Q6" s="286"/>
      <c r="R6" s="285"/>
      <c r="S6" s="262">
        <f>IF(ISERROR(VLOOKUP($A6,'作業'!$A:$V,21,FALSE)),"",VLOOKUP($A6,'作業'!$A:$V,21,FALSE))</f>
      </c>
      <c r="T6" s="288" t="e">
        <f t="shared" si="0"/>
        <v>#N/A</v>
      </c>
      <c r="U6" s="288" t="e">
        <f t="shared" si="1"/>
        <v>#N/A</v>
      </c>
      <c r="V6" s="289" t="e">
        <f t="shared" si="2"/>
        <v>#N/A</v>
      </c>
      <c r="W6" s="289" t="e">
        <f t="shared" si="3"/>
        <v>#N/A</v>
      </c>
      <c r="X6" s="289" t="e">
        <f t="shared" si="4"/>
        <v>#N/A</v>
      </c>
      <c r="Y6" s="289" t="e">
        <f t="shared" si="5"/>
        <v>#N/A</v>
      </c>
      <c r="Z6" s="289"/>
      <c r="AA6" s="289" t="e">
        <f t="shared" si="6"/>
        <v>#N/A</v>
      </c>
      <c r="AB6" s="281"/>
      <c r="AC6" s="293" t="s">
        <v>322</v>
      </c>
      <c r="AD6" s="294">
        <v>3</v>
      </c>
      <c r="AE6" s="295"/>
      <c r="AF6" s="296" t="s">
        <v>323</v>
      </c>
      <c r="AG6" s="297">
        <v>3</v>
      </c>
      <c r="AH6" s="298"/>
      <c r="AI6" s="296" t="s">
        <v>324</v>
      </c>
      <c r="AJ6" s="299">
        <v>3</v>
      </c>
    </row>
    <row r="7" spans="1:36" s="292" customFormat="1" ht="42.75" customHeight="1">
      <c r="A7" s="284">
        <v>4</v>
      </c>
      <c r="B7" s="286">
        <f t="shared" si="7"/>
      </c>
      <c r="C7" s="286">
        <f>IF('作業'!$A$1=0,"",IF(E7="","",'作業'!$A$1))</f>
      </c>
      <c r="D7" s="286">
        <f t="shared" si="8"/>
      </c>
      <c r="E7" s="285">
        <f>IF(ISERROR(VLOOKUP($A7,'作業'!$A:$V,6,FALSE)),"",LEFT(VLOOKUP($A7,'作業'!$A:$V,6,FALSE),FIND("　",VLOOKUP($A7,'作業'!$A:$V,6,FALSE))-1))</f>
      </c>
      <c r="F7" s="285">
        <f>IF(ISERROR(VLOOKUP($A7,'作業'!$A:$V,6,FALSE)),"",MID(VLOOKUP($A7,'作業'!$A:$V,6,FALSE),FIND("　",VLOOKUP($A7,'作業'!$A:$V,6,FALSE))+1,100))</f>
      </c>
      <c r="G7" s="285">
        <f>IF(ISERROR(VLOOKUP($A7,'作業'!$A:$V,7,FALSE)),"",LEFT(VLOOKUP($A7,'作業'!$A:$V,7,FALSE),FIND("　",VLOOKUP($A7,'作業'!$A:$V,7,FALSE))-1))</f>
      </c>
      <c r="H7" s="285">
        <f>IF(ISERROR(VLOOKUP($A7,'作業'!$A:$V,7,FALSE)),"",MID(VLOOKUP($A7,'作業'!$A:$V,7,FALSE),FIND("　",VLOOKUP($A7,'作業'!$A:$V,7,FALSE))+1,100))</f>
      </c>
      <c r="I7" s="285">
        <f>IF(E7="","",VLOOKUP($A7,'作業'!$A:$V,16,FALSE))</f>
      </c>
      <c r="J7" s="673">
        <f>IF(E7="","",DATE(1900+IF(ISERROR(VLOOKUP($A7,'作業'!$A:$V,9,FALSE)),"",VLOOKUP($A7,'作業'!$A:$V,9,FALSE)),IF(ISERROR(VLOOKUP($A7,'作業'!$A:$V,11,FALSE)),"",VLOOKUP($A7,'作業'!$A:$V,11,FALSE)),IF(ISERROR(VLOOKUP($A7,'作業'!$A:$V,13,FALSE)),"",VLOOKUP($A7,'作業'!$A:$V,13,FALSE))))</f>
      </c>
      <c r="K7" s="285">
        <f>IF(E7="","",INDEX($AI$4:$AJ$6,MATCH(VLOOKUP(A7,'作業'!$A:$AB,28,FALSE),$AJ$4:$AJ$6,0),1))</f>
      </c>
      <c r="L7" s="287"/>
      <c r="M7" s="287"/>
      <c r="N7" s="285"/>
      <c r="O7" s="285"/>
      <c r="P7" s="286"/>
      <c r="Q7" s="286"/>
      <c r="R7" s="285"/>
      <c r="S7" s="262">
        <f>IF(ISERROR(VLOOKUP($A7,'作業'!$A:$V,21,FALSE)),"",VLOOKUP($A7,'作業'!$A:$V,21,FALSE))</f>
      </c>
      <c r="T7" s="288" t="e">
        <f t="shared" si="0"/>
        <v>#N/A</v>
      </c>
      <c r="U7" s="288" t="e">
        <f t="shared" si="1"/>
        <v>#N/A</v>
      </c>
      <c r="V7" s="289" t="e">
        <f t="shared" si="2"/>
        <v>#N/A</v>
      </c>
      <c r="W7" s="289" t="e">
        <f t="shared" si="3"/>
        <v>#N/A</v>
      </c>
      <c r="X7" s="289" t="e">
        <f t="shared" si="4"/>
        <v>#N/A</v>
      </c>
      <c r="Y7" s="289" t="e">
        <f t="shared" si="5"/>
        <v>#N/A</v>
      </c>
      <c r="Z7" s="289"/>
      <c r="AA7" s="289" t="e">
        <f t="shared" si="6"/>
        <v>#N/A</v>
      </c>
      <c r="AB7" s="281"/>
      <c r="AC7" s="293" t="s">
        <v>325</v>
      </c>
      <c r="AD7" s="294">
        <v>4</v>
      </c>
      <c r="AE7" s="295"/>
      <c r="AF7" s="296" t="s">
        <v>326</v>
      </c>
      <c r="AG7" s="297">
        <v>4</v>
      </c>
      <c r="AH7" s="298"/>
      <c r="AI7" s="300"/>
      <c r="AJ7" s="300"/>
    </row>
    <row r="8" spans="1:36" s="292" customFormat="1" ht="42.75" customHeight="1">
      <c r="A8" s="284">
        <v>5</v>
      </c>
      <c r="B8" s="286">
        <f t="shared" si="7"/>
      </c>
      <c r="C8" s="286">
        <f>IF('作業'!$A$1=0,"",IF(E8="","",'作業'!$A$1))</f>
      </c>
      <c r="D8" s="286">
        <f t="shared" si="8"/>
      </c>
      <c r="E8" s="285">
        <f>IF(ISERROR(VLOOKUP($A8,'作業'!$A:$V,6,FALSE)),"",LEFT(VLOOKUP($A8,'作業'!$A:$V,6,FALSE),FIND("　",VLOOKUP($A8,'作業'!$A:$V,6,FALSE))-1))</f>
      </c>
      <c r="F8" s="285">
        <f>IF(ISERROR(VLOOKUP($A8,'作業'!$A:$V,6,FALSE)),"",MID(VLOOKUP($A8,'作業'!$A:$V,6,FALSE),FIND("　",VLOOKUP($A8,'作業'!$A:$V,6,FALSE))+1,100))</f>
      </c>
      <c r="G8" s="285">
        <f>IF(ISERROR(VLOOKUP($A8,'作業'!$A:$V,7,FALSE)),"",LEFT(VLOOKUP($A8,'作業'!$A:$V,7,FALSE),FIND("　",VLOOKUP($A8,'作業'!$A:$V,7,FALSE))-1))</f>
      </c>
      <c r="H8" s="285">
        <f>IF(ISERROR(VLOOKUP($A8,'作業'!$A:$V,7,FALSE)),"",MID(VLOOKUP($A8,'作業'!$A:$V,7,FALSE),FIND("　",VLOOKUP($A8,'作業'!$A:$V,7,FALSE))+1,100))</f>
      </c>
      <c r="I8" s="285">
        <f>IF(E8="","",VLOOKUP($A8,'作業'!$A:$V,16,FALSE))</f>
      </c>
      <c r="J8" s="673">
        <f>IF(E8="","",DATE(1900+IF(ISERROR(VLOOKUP($A8,'作業'!$A:$V,9,FALSE)),"",VLOOKUP($A8,'作業'!$A:$V,9,FALSE)),IF(ISERROR(VLOOKUP($A8,'作業'!$A:$V,11,FALSE)),"",VLOOKUP($A8,'作業'!$A:$V,11,FALSE)),IF(ISERROR(VLOOKUP($A8,'作業'!$A:$V,13,FALSE)),"",VLOOKUP($A8,'作業'!$A:$V,13,FALSE))))</f>
      </c>
      <c r="K8" s="285">
        <f>IF(E8="","",INDEX($AI$4:$AJ$6,MATCH(VLOOKUP(A8,'作業'!$A:$AB,28,FALSE),$AJ$4:$AJ$6,0),1))</f>
      </c>
      <c r="L8" s="287"/>
      <c r="M8" s="287"/>
      <c r="N8" s="285"/>
      <c r="O8" s="285"/>
      <c r="P8" s="286"/>
      <c r="Q8" s="286"/>
      <c r="R8" s="285"/>
      <c r="S8" s="262">
        <f>IF(ISERROR(VLOOKUP($A8,'作業'!$A:$V,21,FALSE)),"",VLOOKUP($A8,'作業'!$A:$V,21,FALSE))</f>
      </c>
      <c r="T8" s="288" t="e">
        <f t="shared" si="0"/>
        <v>#N/A</v>
      </c>
      <c r="U8" s="288" t="e">
        <f t="shared" si="1"/>
        <v>#N/A</v>
      </c>
      <c r="V8" s="289" t="e">
        <f t="shared" si="2"/>
        <v>#N/A</v>
      </c>
      <c r="W8" s="289" t="e">
        <f t="shared" si="3"/>
        <v>#N/A</v>
      </c>
      <c r="X8" s="289" t="e">
        <f t="shared" si="4"/>
        <v>#N/A</v>
      </c>
      <c r="Y8" s="289" t="e">
        <f t="shared" si="5"/>
        <v>#N/A</v>
      </c>
      <c r="Z8" s="289"/>
      <c r="AA8" s="289" t="e">
        <f t="shared" si="6"/>
        <v>#N/A</v>
      </c>
      <c r="AB8" s="281"/>
      <c r="AC8" s="293" t="s">
        <v>327</v>
      </c>
      <c r="AD8" s="294">
        <v>5</v>
      </c>
      <c r="AE8" s="295"/>
      <c r="AF8" s="296" t="s">
        <v>328</v>
      </c>
      <c r="AG8" s="297">
        <v>5</v>
      </c>
      <c r="AH8" s="301"/>
      <c r="AI8" s="300"/>
      <c r="AJ8" s="300"/>
    </row>
    <row r="9" spans="1:36" s="292" customFormat="1" ht="42.75" customHeight="1">
      <c r="A9" s="284">
        <v>6</v>
      </c>
      <c r="B9" s="286">
        <f t="shared" si="7"/>
      </c>
      <c r="C9" s="286">
        <f>IF('作業'!$A$1=0,"",IF(E9="","",'作業'!$A$1))</f>
      </c>
      <c r="D9" s="286">
        <f t="shared" si="8"/>
      </c>
      <c r="E9" s="285">
        <f>IF(ISERROR(VLOOKUP($A9,'作業'!$A:$V,6,FALSE)),"",LEFT(VLOOKUP($A9,'作業'!$A:$V,6,FALSE),FIND("　",VLOOKUP($A9,'作業'!$A:$V,6,FALSE))-1))</f>
      </c>
      <c r="F9" s="285">
        <f>IF(ISERROR(VLOOKUP($A9,'作業'!$A:$V,6,FALSE)),"",MID(VLOOKUP($A9,'作業'!$A:$V,6,FALSE),FIND("　",VLOOKUP($A9,'作業'!$A:$V,6,FALSE))+1,100))</f>
      </c>
      <c r="G9" s="285">
        <f>IF(ISERROR(VLOOKUP($A9,'作業'!$A:$V,7,FALSE)),"",LEFT(VLOOKUP($A9,'作業'!$A:$V,7,FALSE),FIND("　",VLOOKUP($A9,'作業'!$A:$V,7,FALSE))-1))</f>
      </c>
      <c r="H9" s="285">
        <f>IF(ISERROR(VLOOKUP($A9,'作業'!$A:$V,7,FALSE)),"",MID(VLOOKUP($A9,'作業'!$A:$V,7,FALSE),FIND("　",VLOOKUP($A9,'作業'!$A:$V,7,FALSE))+1,100))</f>
      </c>
      <c r="I9" s="285">
        <f>IF(E9="","",VLOOKUP($A9,'作業'!$A:$V,16,FALSE))</f>
      </c>
      <c r="J9" s="673">
        <f>IF(E9="","",DATE(1900+IF(ISERROR(VLOOKUP($A9,'作業'!$A:$V,9,FALSE)),"",VLOOKUP($A9,'作業'!$A:$V,9,FALSE)),IF(ISERROR(VLOOKUP($A9,'作業'!$A:$V,11,FALSE)),"",VLOOKUP($A9,'作業'!$A:$V,11,FALSE)),IF(ISERROR(VLOOKUP($A9,'作業'!$A:$V,13,FALSE)),"",VLOOKUP($A9,'作業'!$A:$V,13,FALSE))))</f>
      </c>
      <c r="K9" s="285">
        <f>IF(E9="","",INDEX($AI$4:$AJ$6,MATCH(VLOOKUP(A9,'作業'!$A:$AB,28,FALSE),$AJ$4:$AJ$6,0),1))</f>
      </c>
      <c r="L9" s="287"/>
      <c r="M9" s="287"/>
      <c r="N9" s="285"/>
      <c r="O9" s="285"/>
      <c r="P9" s="286"/>
      <c r="Q9" s="286"/>
      <c r="R9" s="285"/>
      <c r="S9" s="262">
        <f>IF(ISERROR(VLOOKUP($A9,'作業'!$A:$V,21,FALSE)),"",VLOOKUP($A9,'作業'!$A:$V,21,FALSE))</f>
      </c>
      <c r="T9" s="288" t="e">
        <f t="shared" si="0"/>
        <v>#N/A</v>
      </c>
      <c r="U9" s="288" t="e">
        <f t="shared" si="1"/>
        <v>#N/A</v>
      </c>
      <c r="V9" s="289" t="e">
        <f t="shared" si="2"/>
        <v>#N/A</v>
      </c>
      <c r="W9" s="289" t="e">
        <f t="shared" si="3"/>
        <v>#N/A</v>
      </c>
      <c r="X9" s="289" t="e">
        <f t="shared" si="4"/>
        <v>#N/A</v>
      </c>
      <c r="Y9" s="289" t="e">
        <f t="shared" si="5"/>
        <v>#N/A</v>
      </c>
      <c r="Z9" s="289"/>
      <c r="AA9" s="289" t="e">
        <f t="shared" si="6"/>
        <v>#N/A</v>
      </c>
      <c r="AB9" s="281"/>
      <c r="AC9" s="293" t="s">
        <v>329</v>
      </c>
      <c r="AD9" s="294">
        <v>6</v>
      </c>
      <c r="AE9" s="295"/>
      <c r="AF9" s="296" t="s">
        <v>330</v>
      </c>
      <c r="AG9" s="297">
        <v>6</v>
      </c>
      <c r="AH9" s="302"/>
      <c r="AI9" s="659" t="s">
        <v>331</v>
      </c>
      <c r="AJ9" s="659"/>
    </row>
    <row r="10" spans="1:36" s="292" customFormat="1" ht="42.75" customHeight="1">
      <c r="A10" s="284">
        <v>7</v>
      </c>
      <c r="B10" s="286">
        <f t="shared" si="7"/>
      </c>
      <c r="C10" s="286">
        <f>IF('作業'!$A$1=0,"",IF(E10="","",'作業'!$A$1))</f>
      </c>
      <c r="D10" s="286">
        <f t="shared" si="8"/>
      </c>
      <c r="E10" s="285">
        <f>IF(ISERROR(VLOOKUP($A10,'作業'!$A:$V,6,FALSE)),"",LEFT(VLOOKUP($A10,'作業'!$A:$V,6,FALSE),FIND("　",VLOOKUP($A10,'作業'!$A:$V,6,FALSE))-1))</f>
      </c>
      <c r="F10" s="285">
        <f>IF(ISERROR(VLOOKUP($A10,'作業'!$A:$V,6,FALSE)),"",MID(VLOOKUP($A10,'作業'!$A:$V,6,FALSE),FIND("　",VLOOKUP($A10,'作業'!$A:$V,6,FALSE))+1,100))</f>
      </c>
      <c r="G10" s="285">
        <f>IF(ISERROR(VLOOKUP($A10,'作業'!$A:$V,7,FALSE)),"",LEFT(VLOOKUP($A10,'作業'!$A:$V,7,FALSE),FIND("　",VLOOKUP($A10,'作業'!$A:$V,7,FALSE))-1))</f>
      </c>
      <c r="H10" s="285">
        <f>IF(ISERROR(VLOOKUP($A10,'作業'!$A:$V,7,FALSE)),"",MID(VLOOKUP($A10,'作業'!$A:$V,7,FALSE),FIND("　",VLOOKUP($A10,'作業'!$A:$V,7,FALSE))+1,100))</f>
      </c>
      <c r="I10" s="285">
        <f>IF(E10="","",VLOOKUP($A10,'作業'!$A:$V,16,FALSE))</f>
      </c>
      <c r="J10" s="673">
        <f>IF(E10="","",DATE(1900+IF(ISERROR(VLOOKUP($A10,'作業'!$A:$V,9,FALSE)),"",VLOOKUP($A10,'作業'!$A:$V,9,FALSE)),IF(ISERROR(VLOOKUP($A10,'作業'!$A:$V,11,FALSE)),"",VLOOKUP($A10,'作業'!$A:$V,11,FALSE)),IF(ISERROR(VLOOKUP($A10,'作業'!$A:$V,13,FALSE)),"",VLOOKUP($A10,'作業'!$A:$V,13,FALSE))))</f>
      </c>
      <c r="K10" s="285">
        <f>IF(E10="","",INDEX($AI$4:$AJ$6,MATCH(VLOOKUP(A10,'作業'!$A:$AB,28,FALSE),$AJ$4:$AJ$6,0),1))</f>
      </c>
      <c r="L10" s="287"/>
      <c r="M10" s="287"/>
      <c r="N10" s="285"/>
      <c r="O10" s="285"/>
      <c r="P10" s="286"/>
      <c r="Q10" s="286"/>
      <c r="R10" s="285"/>
      <c r="S10" s="262">
        <f>IF(ISERROR(VLOOKUP($A10,'作業'!$A:$V,21,FALSE)),"",VLOOKUP($A10,'作業'!$A:$V,21,FALSE))</f>
      </c>
      <c r="T10" s="288" t="e">
        <f t="shared" si="0"/>
        <v>#N/A</v>
      </c>
      <c r="U10" s="288" t="e">
        <f t="shared" si="1"/>
        <v>#N/A</v>
      </c>
      <c r="V10" s="289" t="e">
        <f t="shared" si="2"/>
        <v>#N/A</v>
      </c>
      <c r="W10" s="289" t="e">
        <f t="shared" si="3"/>
        <v>#N/A</v>
      </c>
      <c r="X10" s="289" t="e">
        <f t="shared" si="4"/>
        <v>#N/A</v>
      </c>
      <c r="Y10" s="289" t="e">
        <f t="shared" si="5"/>
        <v>#N/A</v>
      </c>
      <c r="Z10" s="289"/>
      <c r="AA10" s="289" t="e">
        <f t="shared" si="6"/>
        <v>#N/A</v>
      </c>
      <c r="AB10" s="281"/>
      <c r="AC10" s="293" t="s">
        <v>332</v>
      </c>
      <c r="AD10" s="294">
        <v>7</v>
      </c>
      <c r="AE10" s="295"/>
      <c r="AF10" s="296" t="s">
        <v>333</v>
      </c>
      <c r="AG10" s="297">
        <v>7</v>
      </c>
      <c r="AH10" s="302"/>
      <c r="AI10" s="293" t="s">
        <v>34</v>
      </c>
      <c r="AJ10" s="303">
        <v>1</v>
      </c>
    </row>
    <row r="11" spans="1:36" s="292" customFormat="1" ht="42.75" customHeight="1">
      <c r="A11" s="284">
        <v>8</v>
      </c>
      <c r="B11" s="286">
        <f t="shared" si="7"/>
      </c>
      <c r="C11" s="286">
        <f>IF('作業'!$A$1=0,"",IF(E11="","",'作業'!$A$1))</f>
      </c>
      <c r="D11" s="286">
        <f t="shared" si="8"/>
      </c>
      <c r="E11" s="285">
        <f>IF(ISERROR(VLOOKUP($A11,'作業'!$A:$V,6,FALSE)),"",LEFT(VLOOKUP($A11,'作業'!$A:$V,6,FALSE),FIND("　",VLOOKUP($A11,'作業'!$A:$V,6,FALSE))-1))</f>
      </c>
      <c r="F11" s="285">
        <f>IF(ISERROR(VLOOKUP($A11,'作業'!$A:$V,6,FALSE)),"",MID(VLOOKUP($A11,'作業'!$A:$V,6,FALSE),FIND("　",VLOOKUP($A11,'作業'!$A:$V,6,FALSE))+1,100))</f>
      </c>
      <c r="G11" s="285">
        <f>IF(ISERROR(VLOOKUP($A11,'作業'!$A:$V,7,FALSE)),"",LEFT(VLOOKUP($A11,'作業'!$A:$V,7,FALSE),FIND("　",VLOOKUP($A11,'作業'!$A:$V,7,FALSE))-1))</f>
      </c>
      <c r="H11" s="285">
        <f>IF(ISERROR(VLOOKUP($A11,'作業'!$A:$V,7,FALSE)),"",MID(VLOOKUP($A11,'作業'!$A:$V,7,FALSE),FIND("　",VLOOKUP($A11,'作業'!$A:$V,7,FALSE))+1,100))</f>
      </c>
      <c r="I11" s="285">
        <f>IF(E11="","",VLOOKUP($A11,'作業'!$A:$V,16,FALSE))</f>
      </c>
      <c r="J11" s="673">
        <f>IF(E11="","",DATE(1900+IF(ISERROR(VLOOKUP($A11,'作業'!$A:$V,9,FALSE)),"",VLOOKUP($A11,'作業'!$A:$V,9,FALSE)),IF(ISERROR(VLOOKUP($A11,'作業'!$A:$V,11,FALSE)),"",VLOOKUP($A11,'作業'!$A:$V,11,FALSE)),IF(ISERROR(VLOOKUP($A11,'作業'!$A:$V,13,FALSE)),"",VLOOKUP($A11,'作業'!$A:$V,13,FALSE))))</f>
      </c>
      <c r="K11" s="285">
        <f>IF(E11="","",INDEX($AI$4:$AJ$6,MATCH(VLOOKUP(A11,'作業'!$A:$AB,28,FALSE),$AJ$4:$AJ$6,0),1))</f>
      </c>
      <c r="L11" s="287"/>
      <c r="M11" s="287"/>
      <c r="N11" s="285"/>
      <c r="O11" s="285"/>
      <c r="P11" s="286"/>
      <c r="Q11" s="286"/>
      <c r="R11" s="285"/>
      <c r="S11" s="262">
        <f>IF(ISERROR(VLOOKUP($A11,'作業'!$A:$V,21,FALSE)),"",VLOOKUP($A11,'作業'!$A:$V,21,FALSE))</f>
      </c>
      <c r="T11" s="288" t="e">
        <f t="shared" si="0"/>
        <v>#N/A</v>
      </c>
      <c r="U11" s="288" t="e">
        <f t="shared" si="1"/>
        <v>#N/A</v>
      </c>
      <c r="V11" s="289" t="e">
        <f t="shared" si="2"/>
        <v>#N/A</v>
      </c>
      <c r="W11" s="289" t="e">
        <f t="shared" si="3"/>
        <v>#N/A</v>
      </c>
      <c r="X11" s="289" t="e">
        <f t="shared" si="4"/>
        <v>#N/A</v>
      </c>
      <c r="Y11" s="289" t="e">
        <f t="shared" si="5"/>
        <v>#N/A</v>
      </c>
      <c r="Z11" s="289"/>
      <c r="AA11" s="289" t="e">
        <f t="shared" si="6"/>
        <v>#N/A</v>
      </c>
      <c r="AB11" s="281"/>
      <c r="AC11" s="293" t="s">
        <v>334</v>
      </c>
      <c r="AD11" s="294">
        <v>8</v>
      </c>
      <c r="AE11" s="295"/>
      <c r="AF11" s="296" t="s">
        <v>335</v>
      </c>
      <c r="AG11" s="297">
        <v>8</v>
      </c>
      <c r="AH11" s="302"/>
      <c r="AI11" s="293" t="s">
        <v>33</v>
      </c>
      <c r="AJ11" s="303">
        <v>2</v>
      </c>
    </row>
    <row r="12" spans="1:36" s="292" customFormat="1" ht="42.75" customHeight="1">
      <c r="A12" s="284">
        <v>9</v>
      </c>
      <c r="B12" s="286">
        <f t="shared" si="7"/>
      </c>
      <c r="C12" s="286">
        <f>IF('作業'!$A$1=0,"",IF(E12="","",'作業'!$A$1))</f>
      </c>
      <c r="D12" s="286">
        <f t="shared" si="8"/>
      </c>
      <c r="E12" s="285">
        <f>IF(ISERROR(VLOOKUP($A12,'作業'!$A:$V,6,FALSE)),"",LEFT(VLOOKUP($A12,'作業'!$A:$V,6,FALSE),FIND("　",VLOOKUP($A12,'作業'!$A:$V,6,FALSE))-1))</f>
      </c>
      <c r="F12" s="285">
        <f>IF(ISERROR(VLOOKUP($A12,'作業'!$A:$V,6,FALSE)),"",MID(VLOOKUP($A12,'作業'!$A:$V,6,FALSE),FIND("　",VLOOKUP($A12,'作業'!$A:$V,6,FALSE))+1,100))</f>
      </c>
      <c r="G12" s="285">
        <f>IF(ISERROR(VLOOKUP($A12,'作業'!$A:$V,7,FALSE)),"",LEFT(VLOOKUP($A12,'作業'!$A:$V,7,FALSE),FIND("　",VLOOKUP($A12,'作業'!$A:$V,7,FALSE))-1))</f>
      </c>
      <c r="H12" s="285">
        <f>IF(ISERROR(VLOOKUP($A12,'作業'!$A:$V,7,FALSE)),"",MID(VLOOKUP($A12,'作業'!$A:$V,7,FALSE),FIND("　",VLOOKUP($A12,'作業'!$A:$V,7,FALSE))+1,100))</f>
      </c>
      <c r="I12" s="285">
        <f>IF(E12="","",VLOOKUP($A12,'作業'!$A:$V,16,FALSE))</f>
      </c>
      <c r="J12" s="673">
        <f>IF(E12="","",DATE(1900+IF(ISERROR(VLOOKUP($A12,'作業'!$A:$V,9,FALSE)),"",VLOOKUP($A12,'作業'!$A:$V,9,FALSE)),IF(ISERROR(VLOOKUP($A12,'作業'!$A:$V,11,FALSE)),"",VLOOKUP($A12,'作業'!$A:$V,11,FALSE)),IF(ISERROR(VLOOKUP($A12,'作業'!$A:$V,13,FALSE)),"",VLOOKUP($A12,'作業'!$A:$V,13,FALSE))))</f>
      </c>
      <c r="K12" s="285">
        <f>IF(E12="","",INDEX($AI$4:$AJ$6,MATCH(VLOOKUP(A12,'作業'!$A:$AB,28,FALSE),$AJ$4:$AJ$6,0),1))</f>
      </c>
      <c r="L12" s="287"/>
      <c r="M12" s="287"/>
      <c r="N12" s="285"/>
      <c r="O12" s="285"/>
      <c r="P12" s="286"/>
      <c r="Q12" s="286"/>
      <c r="R12" s="285"/>
      <c r="S12" s="262">
        <f>IF(ISERROR(VLOOKUP($A12,'作業'!$A:$V,21,FALSE)),"",VLOOKUP($A12,'作業'!$A:$V,21,FALSE))</f>
      </c>
      <c r="T12" s="288" t="e">
        <f t="shared" si="0"/>
        <v>#N/A</v>
      </c>
      <c r="U12" s="288" t="e">
        <f t="shared" si="1"/>
        <v>#N/A</v>
      </c>
      <c r="V12" s="289" t="e">
        <f t="shared" si="2"/>
        <v>#N/A</v>
      </c>
      <c r="W12" s="289" t="e">
        <f t="shared" si="3"/>
        <v>#N/A</v>
      </c>
      <c r="X12" s="289" t="e">
        <f t="shared" si="4"/>
        <v>#N/A</v>
      </c>
      <c r="Y12" s="289" t="e">
        <f t="shared" si="5"/>
        <v>#N/A</v>
      </c>
      <c r="Z12" s="289"/>
      <c r="AA12" s="289" t="e">
        <f t="shared" si="6"/>
        <v>#N/A</v>
      </c>
      <c r="AB12" s="281"/>
      <c r="AC12" s="293" t="s">
        <v>336</v>
      </c>
      <c r="AD12" s="294">
        <v>9</v>
      </c>
      <c r="AE12" s="295"/>
      <c r="AF12" s="296" t="s">
        <v>337</v>
      </c>
      <c r="AG12" s="297">
        <v>9</v>
      </c>
      <c r="AH12" s="301"/>
      <c r="AI12" s="304"/>
      <c r="AJ12" s="305"/>
    </row>
    <row r="13" spans="1:36" s="292" customFormat="1" ht="42.75" customHeight="1">
      <c r="A13" s="284">
        <v>10</v>
      </c>
      <c r="B13" s="286">
        <f t="shared" si="7"/>
      </c>
      <c r="C13" s="286">
        <f>IF('作業'!$A$1=0,"",IF(E13="","",'作業'!$A$1))</f>
      </c>
      <c r="D13" s="286">
        <f t="shared" si="8"/>
      </c>
      <c r="E13" s="285">
        <f>IF(ISERROR(VLOOKUP($A13,'作業'!$A:$V,6,FALSE)),"",LEFT(VLOOKUP($A13,'作業'!$A:$V,6,FALSE),FIND("　",VLOOKUP($A13,'作業'!$A:$V,6,FALSE))-1))</f>
      </c>
      <c r="F13" s="285">
        <f>IF(ISERROR(VLOOKUP($A13,'作業'!$A:$V,6,FALSE)),"",MID(VLOOKUP($A13,'作業'!$A:$V,6,FALSE),FIND("　",VLOOKUP($A13,'作業'!$A:$V,6,FALSE))+1,100))</f>
      </c>
      <c r="G13" s="285">
        <f>IF(ISERROR(VLOOKUP($A13,'作業'!$A:$V,7,FALSE)),"",LEFT(VLOOKUP($A13,'作業'!$A:$V,7,FALSE),FIND("　",VLOOKUP($A13,'作業'!$A:$V,7,FALSE))-1))</f>
      </c>
      <c r="H13" s="285">
        <f>IF(ISERROR(VLOOKUP($A13,'作業'!$A:$V,7,FALSE)),"",MID(VLOOKUP($A13,'作業'!$A:$V,7,FALSE),FIND("　",VLOOKUP($A13,'作業'!$A:$V,7,FALSE))+1,100))</f>
      </c>
      <c r="I13" s="285">
        <f>IF(E13="","",VLOOKUP($A13,'作業'!$A:$V,16,FALSE))</f>
      </c>
      <c r="J13" s="673">
        <f>IF(E13="","",DATE(1900+IF(ISERROR(VLOOKUP($A13,'作業'!$A:$V,9,FALSE)),"",VLOOKUP($A13,'作業'!$A:$V,9,FALSE)),IF(ISERROR(VLOOKUP($A13,'作業'!$A:$V,11,FALSE)),"",VLOOKUP($A13,'作業'!$A:$V,11,FALSE)),IF(ISERROR(VLOOKUP($A13,'作業'!$A:$V,13,FALSE)),"",VLOOKUP($A13,'作業'!$A:$V,13,FALSE))))</f>
      </c>
      <c r="K13" s="285">
        <f>IF(E13="","",INDEX($AI$4:$AJ$6,MATCH(VLOOKUP(A13,'作業'!$A:$AB,28,FALSE),$AJ$4:$AJ$6,0),1))</f>
      </c>
      <c r="L13" s="287"/>
      <c r="M13" s="287"/>
      <c r="N13" s="285"/>
      <c r="O13" s="285"/>
      <c r="P13" s="286"/>
      <c r="Q13" s="286"/>
      <c r="R13" s="285"/>
      <c r="S13" s="262">
        <f>IF(ISERROR(VLOOKUP($A13,'作業'!$A:$V,21,FALSE)),"",VLOOKUP($A13,'作業'!$A:$V,21,FALSE))</f>
      </c>
      <c r="T13" s="288" t="e">
        <f t="shared" si="0"/>
        <v>#N/A</v>
      </c>
      <c r="U13" s="288" t="e">
        <f t="shared" si="1"/>
        <v>#N/A</v>
      </c>
      <c r="V13" s="289" t="e">
        <f t="shared" si="2"/>
        <v>#N/A</v>
      </c>
      <c r="W13" s="289" t="e">
        <f t="shared" si="3"/>
        <v>#N/A</v>
      </c>
      <c r="X13" s="289" t="e">
        <f t="shared" si="4"/>
        <v>#N/A</v>
      </c>
      <c r="Y13" s="289" t="e">
        <f t="shared" si="5"/>
        <v>#N/A</v>
      </c>
      <c r="Z13" s="289"/>
      <c r="AA13" s="289" t="e">
        <f t="shared" si="6"/>
        <v>#N/A</v>
      </c>
      <c r="AB13" s="281"/>
      <c r="AC13" s="293" t="s">
        <v>338</v>
      </c>
      <c r="AD13" s="294">
        <v>10</v>
      </c>
      <c r="AE13" s="295"/>
      <c r="AF13" s="296" t="s">
        <v>339</v>
      </c>
      <c r="AG13" s="297">
        <v>10</v>
      </c>
      <c r="AH13" s="301"/>
      <c r="AI13" s="300"/>
      <c r="AJ13" s="300"/>
    </row>
    <row r="14" spans="1:36" s="292" customFormat="1" ht="42.75" customHeight="1">
      <c r="A14" s="284">
        <v>11</v>
      </c>
      <c r="B14" s="286">
        <f t="shared" si="7"/>
      </c>
      <c r="C14" s="286">
        <f>IF('作業'!$A$1=0,"",IF(E14="","",'作業'!$A$1))</f>
      </c>
      <c r="D14" s="286">
        <f t="shared" si="8"/>
      </c>
      <c r="E14" s="285">
        <f>IF(ISERROR(VLOOKUP($A14,'作業'!$A:$V,6,FALSE)),"",LEFT(VLOOKUP($A14,'作業'!$A:$V,6,FALSE),FIND("　",VLOOKUP($A14,'作業'!$A:$V,6,FALSE))-1))</f>
      </c>
      <c r="F14" s="285">
        <f>IF(ISERROR(VLOOKUP($A14,'作業'!$A:$V,6,FALSE)),"",MID(VLOOKUP($A14,'作業'!$A:$V,6,FALSE),FIND("　",VLOOKUP($A14,'作業'!$A:$V,6,FALSE))+1,100))</f>
      </c>
      <c r="G14" s="285">
        <f>IF(ISERROR(VLOOKUP($A14,'作業'!$A:$V,7,FALSE)),"",LEFT(VLOOKUP($A14,'作業'!$A:$V,7,FALSE),FIND("　",VLOOKUP($A14,'作業'!$A:$V,7,FALSE))-1))</f>
      </c>
      <c r="H14" s="285">
        <f>IF(ISERROR(VLOOKUP($A14,'作業'!$A:$V,7,FALSE)),"",MID(VLOOKUP($A14,'作業'!$A:$V,7,FALSE),FIND("　",VLOOKUP($A14,'作業'!$A:$V,7,FALSE))+1,100))</f>
      </c>
      <c r="I14" s="285">
        <f>IF(E14="","",VLOOKUP($A14,'作業'!$A:$V,16,FALSE))</f>
      </c>
      <c r="J14" s="673">
        <f>IF(E14="","",DATE(1900+IF(ISERROR(VLOOKUP($A14,'作業'!$A:$V,9,FALSE)),"",VLOOKUP($A14,'作業'!$A:$V,9,FALSE)),IF(ISERROR(VLOOKUP($A14,'作業'!$A:$V,11,FALSE)),"",VLOOKUP($A14,'作業'!$A:$V,11,FALSE)),IF(ISERROR(VLOOKUP($A14,'作業'!$A:$V,13,FALSE)),"",VLOOKUP($A14,'作業'!$A:$V,13,FALSE))))</f>
      </c>
      <c r="K14" s="285">
        <f>IF(E14="","",INDEX($AI$4:$AJ$6,MATCH(VLOOKUP(A14,'作業'!$A:$AB,28,FALSE),$AJ$4:$AJ$6,0),1))</f>
      </c>
      <c r="L14" s="287"/>
      <c r="M14" s="287"/>
      <c r="N14" s="285"/>
      <c r="O14" s="285"/>
      <c r="P14" s="286"/>
      <c r="Q14" s="286"/>
      <c r="R14" s="285"/>
      <c r="S14" s="262">
        <f>IF(ISERROR(VLOOKUP($A14,'作業'!$A:$V,21,FALSE)),"",VLOOKUP($A14,'作業'!$A:$V,21,FALSE))</f>
      </c>
      <c r="T14" s="288" t="e">
        <f t="shared" si="0"/>
        <v>#N/A</v>
      </c>
      <c r="U14" s="288" t="e">
        <f t="shared" si="1"/>
        <v>#N/A</v>
      </c>
      <c r="V14" s="289" t="e">
        <f t="shared" si="2"/>
        <v>#N/A</v>
      </c>
      <c r="W14" s="289" t="e">
        <f t="shared" si="3"/>
        <v>#N/A</v>
      </c>
      <c r="X14" s="289" t="e">
        <f t="shared" si="4"/>
        <v>#N/A</v>
      </c>
      <c r="Y14" s="289" t="e">
        <f t="shared" si="5"/>
        <v>#N/A</v>
      </c>
      <c r="Z14" s="289"/>
      <c r="AA14" s="289" t="e">
        <f t="shared" si="6"/>
        <v>#N/A</v>
      </c>
      <c r="AB14" s="281"/>
      <c r="AC14" s="293" t="s">
        <v>340</v>
      </c>
      <c r="AD14" s="294">
        <v>11</v>
      </c>
      <c r="AE14" s="295"/>
      <c r="AF14" s="296" t="s">
        <v>341</v>
      </c>
      <c r="AG14" s="297">
        <v>11</v>
      </c>
      <c r="AH14" s="301"/>
      <c r="AI14" s="659" t="s">
        <v>342</v>
      </c>
      <c r="AJ14" s="659"/>
    </row>
    <row r="15" spans="1:36" s="292" customFormat="1" ht="42.75" customHeight="1">
      <c r="A15" s="284">
        <v>12</v>
      </c>
      <c r="B15" s="286">
        <f t="shared" si="7"/>
      </c>
      <c r="C15" s="286">
        <f>IF('作業'!$A$1=0,"",IF(E15="","",'作業'!$A$1))</f>
      </c>
      <c r="D15" s="286">
        <f t="shared" si="8"/>
      </c>
      <c r="E15" s="285">
        <f>IF(ISERROR(VLOOKUP($A15,'作業'!$A:$V,6,FALSE)),"",LEFT(VLOOKUP($A15,'作業'!$A:$V,6,FALSE),FIND("　",VLOOKUP($A15,'作業'!$A:$V,6,FALSE))-1))</f>
      </c>
      <c r="F15" s="285">
        <f>IF(ISERROR(VLOOKUP($A15,'作業'!$A:$V,6,FALSE)),"",MID(VLOOKUP($A15,'作業'!$A:$V,6,FALSE),FIND("　",VLOOKUP($A15,'作業'!$A:$V,6,FALSE))+1,100))</f>
      </c>
      <c r="G15" s="285">
        <f>IF(ISERROR(VLOOKUP($A15,'作業'!$A:$V,7,FALSE)),"",LEFT(VLOOKUP($A15,'作業'!$A:$V,7,FALSE),FIND("　",VLOOKUP($A15,'作業'!$A:$V,7,FALSE))-1))</f>
      </c>
      <c r="H15" s="285">
        <f>IF(ISERROR(VLOOKUP($A15,'作業'!$A:$V,7,FALSE)),"",MID(VLOOKUP($A15,'作業'!$A:$V,7,FALSE),FIND("　",VLOOKUP($A15,'作業'!$A:$V,7,FALSE))+1,100))</f>
      </c>
      <c r="I15" s="285">
        <f>IF(E15="","",VLOOKUP($A15,'作業'!$A:$V,16,FALSE))</f>
      </c>
      <c r="J15" s="673">
        <f>IF(E15="","",DATE(1900+IF(ISERROR(VLOOKUP($A15,'作業'!$A:$V,9,FALSE)),"",VLOOKUP($A15,'作業'!$A:$V,9,FALSE)),IF(ISERROR(VLOOKUP($A15,'作業'!$A:$V,11,FALSE)),"",VLOOKUP($A15,'作業'!$A:$V,11,FALSE)),IF(ISERROR(VLOOKUP($A15,'作業'!$A:$V,13,FALSE)),"",VLOOKUP($A15,'作業'!$A:$V,13,FALSE))))</f>
      </c>
      <c r="K15" s="285">
        <f>IF(E15="","",INDEX($AI$4:$AJ$6,MATCH(VLOOKUP(A15,'作業'!$A:$AB,28,FALSE),$AJ$4:$AJ$6,0),1))</f>
      </c>
      <c r="L15" s="287"/>
      <c r="M15" s="287"/>
      <c r="N15" s="285"/>
      <c r="O15" s="285"/>
      <c r="P15" s="286"/>
      <c r="Q15" s="286"/>
      <c r="R15" s="285"/>
      <c r="S15" s="262">
        <f>IF(ISERROR(VLOOKUP($A15,'作業'!$A:$V,21,FALSE)),"",VLOOKUP($A15,'作業'!$A:$V,21,FALSE))</f>
      </c>
      <c r="T15" s="288" t="e">
        <f t="shared" si="0"/>
        <v>#N/A</v>
      </c>
      <c r="U15" s="288" t="e">
        <f t="shared" si="1"/>
        <v>#N/A</v>
      </c>
      <c r="V15" s="289" t="e">
        <f t="shared" si="2"/>
        <v>#N/A</v>
      </c>
      <c r="W15" s="289" t="e">
        <f t="shared" si="3"/>
        <v>#N/A</v>
      </c>
      <c r="X15" s="289" t="e">
        <f t="shared" si="4"/>
        <v>#N/A</v>
      </c>
      <c r="Y15" s="289" t="e">
        <f t="shared" si="5"/>
        <v>#N/A</v>
      </c>
      <c r="Z15" s="289"/>
      <c r="AA15" s="289" t="e">
        <f t="shared" si="6"/>
        <v>#N/A</v>
      </c>
      <c r="AB15" s="281"/>
      <c r="AC15" s="293" t="s">
        <v>343</v>
      </c>
      <c r="AD15" s="294">
        <v>12</v>
      </c>
      <c r="AE15" s="295"/>
      <c r="AF15" s="296" t="s">
        <v>344</v>
      </c>
      <c r="AG15" s="297">
        <v>12</v>
      </c>
      <c r="AH15" s="301"/>
      <c r="AI15" s="296" t="s">
        <v>345</v>
      </c>
      <c r="AJ15" s="306">
        <v>1</v>
      </c>
    </row>
    <row r="16" spans="1:36" s="292" customFormat="1" ht="42.75" customHeight="1">
      <c r="A16" s="284">
        <v>13</v>
      </c>
      <c r="B16" s="286">
        <f t="shared" si="7"/>
      </c>
      <c r="C16" s="286">
        <f>IF('作業'!$A$1=0,"",IF(E16="","",'作業'!$A$1))</f>
      </c>
      <c r="D16" s="286">
        <f t="shared" si="8"/>
      </c>
      <c r="E16" s="285">
        <f>IF(ISERROR(VLOOKUP($A16,'作業'!$A:$V,6,FALSE)),"",LEFT(VLOOKUP($A16,'作業'!$A:$V,6,FALSE),FIND("　",VLOOKUP($A16,'作業'!$A:$V,6,FALSE))-1))</f>
      </c>
      <c r="F16" s="285">
        <f>IF(ISERROR(VLOOKUP($A16,'作業'!$A:$V,6,FALSE)),"",MID(VLOOKUP($A16,'作業'!$A:$V,6,FALSE),FIND("　",VLOOKUP($A16,'作業'!$A:$V,6,FALSE))+1,100))</f>
      </c>
      <c r="G16" s="285">
        <f>IF(ISERROR(VLOOKUP($A16,'作業'!$A:$V,7,FALSE)),"",LEFT(VLOOKUP($A16,'作業'!$A:$V,7,FALSE),FIND("　",VLOOKUP($A16,'作業'!$A:$V,7,FALSE))-1))</f>
      </c>
      <c r="H16" s="285">
        <f>IF(ISERROR(VLOOKUP($A16,'作業'!$A:$V,7,FALSE)),"",MID(VLOOKUP($A16,'作業'!$A:$V,7,FALSE),FIND("　",VLOOKUP($A16,'作業'!$A:$V,7,FALSE))+1,100))</f>
      </c>
      <c r="I16" s="285">
        <f>IF(E16="","",VLOOKUP($A16,'作業'!$A:$V,16,FALSE))</f>
      </c>
      <c r="J16" s="673">
        <f>IF(E16="","",DATE(1900+IF(ISERROR(VLOOKUP($A16,'作業'!$A:$V,9,FALSE)),"",VLOOKUP($A16,'作業'!$A:$V,9,FALSE)),IF(ISERROR(VLOOKUP($A16,'作業'!$A:$V,11,FALSE)),"",VLOOKUP($A16,'作業'!$A:$V,11,FALSE)),IF(ISERROR(VLOOKUP($A16,'作業'!$A:$V,13,FALSE)),"",VLOOKUP($A16,'作業'!$A:$V,13,FALSE))))</f>
      </c>
      <c r="K16" s="285">
        <f>IF(E16="","",INDEX($AI$4:$AJ$6,MATCH(VLOOKUP(A16,'作業'!$A:$AB,28,FALSE),$AJ$4:$AJ$6,0),1))</f>
      </c>
      <c r="L16" s="287"/>
      <c r="M16" s="287"/>
      <c r="N16" s="285"/>
      <c r="O16" s="285"/>
      <c r="P16" s="286"/>
      <c r="Q16" s="286"/>
      <c r="R16" s="285"/>
      <c r="S16" s="262">
        <f>IF(ISERROR(VLOOKUP($A16,'作業'!$A:$V,21,FALSE)),"",VLOOKUP($A16,'作業'!$A:$V,21,FALSE))</f>
      </c>
      <c r="T16" s="288" t="e">
        <f t="shared" si="0"/>
        <v>#N/A</v>
      </c>
      <c r="U16" s="288" t="e">
        <f t="shared" si="1"/>
        <v>#N/A</v>
      </c>
      <c r="V16" s="289" t="e">
        <f t="shared" si="2"/>
        <v>#N/A</v>
      </c>
      <c r="W16" s="289" t="e">
        <f t="shared" si="3"/>
        <v>#N/A</v>
      </c>
      <c r="X16" s="289" t="e">
        <f t="shared" si="4"/>
        <v>#N/A</v>
      </c>
      <c r="Y16" s="289" t="e">
        <f t="shared" si="5"/>
        <v>#N/A</v>
      </c>
      <c r="Z16" s="289"/>
      <c r="AA16" s="289" t="e">
        <f t="shared" si="6"/>
        <v>#N/A</v>
      </c>
      <c r="AB16" s="281"/>
      <c r="AC16" s="293" t="s">
        <v>300</v>
      </c>
      <c r="AD16" s="294">
        <v>13</v>
      </c>
      <c r="AE16" s="295"/>
      <c r="AF16" s="296" t="s">
        <v>346</v>
      </c>
      <c r="AG16" s="297">
        <v>13</v>
      </c>
      <c r="AH16" s="298"/>
      <c r="AI16" s="296" t="s">
        <v>196</v>
      </c>
      <c r="AJ16" s="306">
        <v>2</v>
      </c>
    </row>
    <row r="17" spans="1:36" s="292" customFormat="1" ht="42.75" customHeight="1">
      <c r="A17" s="284">
        <v>14</v>
      </c>
      <c r="B17" s="286">
        <f t="shared" si="7"/>
      </c>
      <c r="C17" s="286">
        <f>IF('作業'!$A$1=0,"",IF(E17="","",'作業'!$A$1))</f>
      </c>
      <c r="D17" s="286">
        <f t="shared" si="8"/>
      </c>
      <c r="E17" s="285">
        <f>IF(ISERROR(VLOOKUP($A17,'作業'!$A:$V,6,FALSE)),"",LEFT(VLOOKUP($A17,'作業'!$A:$V,6,FALSE),FIND("　",VLOOKUP($A17,'作業'!$A:$V,6,FALSE))-1))</f>
      </c>
      <c r="F17" s="285">
        <f>IF(ISERROR(VLOOKUP($A17,'作業'!$A:$V,6,FALSE)),"",MID(VLOOKUP($A17,'作業'!$A:$V,6,FALSE),FIND("　",VLOOKUP($A17,'作業'!$A:$V,6,FALSE))+1,100))</f>
      </c>
      <c r="G17" s="285">
        <f>IF(ISERROR(VLOOKUP($A17,'作業'!$A:$V,7,FALSE)),"",LEFT(VLOOKUP($A17,'作業'!$A:$V,7,FALSE),FIND("　",VLOOKUP($A17,'作業'!$A:$V,7,FALSE))-1))</f>
      </c>
      <c r="H17" s="285">
        <f>IF(ISERROR(VLOOKUP($A17,'作業'!$A:$V,7,FALSE)),"",MID(VLOOKUP($A17,'作業'!$A:$V,7,FALSE),FIND("　",VLOOKUP($A17,'作業'!$A:$V,7,FALSE))+1,100))</f>
      </c>
      <c r="I17" s="285">
        <f>IF(E17="","",VLOOKUP($A17,'作業'!$A:$V,16,FALSE))</f>
      </c>
      <c r="J17" s="673">
        <f>IF(E17="","",DATE(1900+IF(ISERROR(VLOOKUP($A17,'作業'!$A:$V,9,FALSE)),"",VLOOKUP($A17,'作業'!$A:$V,9,FALSE)),IF(ISERROR(VLOOKUP($A17,'作業'!$A:$V,11,FALSE)),"",VLOOKUP($A17,'作業'!$A:$V,11,FALSE)),IF(ISERROR(VLOOKUP($A17,'作業'!$A:$V,13,FALSE)),"",VLOOKUP($A17,'作業'!$A:$V,13,FALSE))))</f>
      </c>
      <c r="K17" s="285">
        <f>IF(E17="","",INDEX($AI$4:$AJ$6,MATCH(VLOOKUP(A17,'作業'!$A:$AB,28,FALSE),$AJ$4:$AJ$6,0),1))</f>
      </c>
      <c r="L17" s="287"/>
      <c r="M17" s="287"/>
      <c r="N17" s="285"/>
      <c r="O17" s="285"/>
      <c r="P17" s="286"/>
      <c r="Q17" s="286"/>
      <c r="R17" s="285"/>
      <c r="S17" s="262">
        <f>IF(ISERROR(VLOOKUP($A17,'作業'!$A:$V,21,FALSE)),"",VLOOKUP($A17,'作業'!$A:$V,21,FALSE))</f>
      </c>
      <c r="T17" s="288" t="e">
        <f t="shared" si="0"/>
        <v>#N/A</v>
      </c>
      <c r="U17" s="288" t="e">
        <f t="shared" si="1"/>
        <v>#N/A</v>
      </c>
      <c r="V17" s="289" t="e">
        <f t="shared" si="2"/>
        <v>#N/A</v>
      </c>
      <c r="W17" s="289" t="e">
        <f t="shared" si="3"/>
        <v>#N/A</v>
      </c>
      <c r="X17" s="289" t="e">
        <f t="shared" si="4"/>
        <v>#N/A</v>
      </c>
      <c r="Y17" s="289" t="e">
        <f t="shared" si="5"/>
        <v>#N/A</v>
      </c>
      <c r="Z17" s="289"/>
      <c r="AA17" s="289" t="e">
        <f t="shared" si="6"/>
        <v>#N/A</v>
      </c>
      <c r="AB17" s="281"/>
      <c r="AC17" s="293" t="s">
        <v>347</v>
      </c>
      <c r="AD17" s="294">
        <v>14</v>
      </c>
      <c r="AE17" s="307"/>
      <c r="AF17" s="290"/>
      <c r="AG17" s="290"/>
      <c r="AH17" s="290"/>
      <c r="AI17" s="296" t="s">
        <v>348</v>
      </c>
      <c r="AJ17" s="306">
        <v>3</v>
      </c>
    </row>
    <row r="18" spans="1:36" s="292" customFormat="1" ht="42.75" customHeight="1">
      <c r="A18" s="284">
        <v>15</v>
      </c>
      <c r="B18" s="286">
        <f t="shared" si="7"/>
      </c>
      <c r="C18" s="286">
        <f>IF('作業'!$A$1=0,"",IF(E18="","",'作業'!$A$1))</f>
      </c>
      <c r="D18" s="286">
        <f t="shared" si="8"/>
      </c>
      <c r="E18" s="285">
        <f>IF(ISERROR(VLOOKUP($A18,'作業'!$A:$V,6,FALSE)),"",LEFT(VLOOKUP($A18,'作業'!$A:$V,6,FALSE),FIND("　",VLOOKUP($A18,'作業'!$A:$V,6,FALSE))-1))</f>
      </c>
      <c r="F18" s="285">
        <f>IF(ISERROR(VLOOKUP($A18,'作業'!$A:$V,6,FALSE)),"",MID(VLOOKUP($A18,'作業'!$A:$V,6,FALSE),FIND("　",VLOOKUP($A18,'作業'!$A:$V,6,FALSE))+1,100))</f>
      </c>
      <c r="G18" s="285">
        <f>IF(ISERROR(VLOOKUP($A18,'作業'!$A:$V,7,FALSE)),"",LEFT(VLOOKUP($A18,'作業'!$A:$V,7,FALSE),FIND("　",VLOOKUP($A18,'作業'!$A:$V,7,FALSE))-1))</f>
      </c>
      <c r="H18" s="285">
        <f>IF(ISERROR(VLOOKUP($A18,'作業'!$A:$V,7,FALSE)),"",MID(VLOOKUP($A18,'作業'!$A:$V,7,FALSE),FIND("　",VLOOKUP($A18,'作業'!$A:$V,7,FALSE))+1,100))</f>
      </c>
      <c r="I18" s="285">
        <f>IF(E18="","",VLOOKUP($A18,'作業'!$A:$V,16,FALSE))</f>
      </c>
      <c r="J18" s="673">
        <f>IF(E18="","",DATE(1900+IF(ISERROR(VLOOKUP($A18,'作業'!$A:$V,9,FALSE)),"",VLOOKUP($A18,'作業'!$A:$V,9,FALSE)),IF(ISERROR(VLOOKUP($A18,'作業'!$A:$V,11,FALSE)),"",VLOOKUP($A18,'作業'!$A:$V,11,FALSE)),IF(ISERROR(VLOOKUP($A18,'作業'!$A:$V,13,FALSE)),"",VLOOKUP($A18,'作業'!$A:$V,13,FALSE))))</f>
      </c>
      <c r="K18" s="285">
        <f>IF(E18="","",INDEX($AI$4:$AJ$6,MATCH(VLOOKUP(A18,'作業'!$A:$AB,28,FALSE),$AJ$4:$AJ$6,0),1))</f>
      </c>
      <c r="L18" s="287"/>
      <c r="M18" s="287"/>
      <c r="N18" s="285"/>
      <c r="O18" s="285"/>
      <c r="P18" s="286"/>
      <c r="Q18" s="286"/>
      <c r="R18" s="285"/>
      <c r="S18" s="262">
        <f>IF(ISERROR(VLOOKUP($A18,'作業'!$A:$V,21,FALSE)),"",VLOOKUP($A18,'作業'!$A:$V,21,FALSE))</f>
      </c>
      <c r="T18" s="288" t="e">
        <f t="shared" si="0"/>
        <v>#N/A</v>
      </c>
      <c r="U18" s="288" t="e">
        <f t="shared" si="1"/>
        <v>#N/A</v>
      </c>
      <c r="V18" s="289" t="e">
        <f t="shared" si="2"/>
        <v>#N/A</v>
      </c>
      <c r="W18" s="289" t="e">
        <f t="shared" si="3"/>
        <v>#N/A</v>
      </c>
      <c r="X18" s="289" t="e">
        <f t="shared" si="4"/>
        <v>#N/A</v>
      </c>
      <c r="Y18" s="289" t="e">
        <f t="shared" si="5"/>
        <v>#N/A</v>
      </c>
      <c r="Z18" s="289"/>
      <c r="AA18" s="289" t="e">
        <f t="shared" si="6"/>
        <v>#N/A</v>
      </c>
      <c r="AB18" s="281"/>
      <c r="AC18" s="293" t="s">
        <v>349</v>
      </c>
      <c r="AD18" s="294">
        <v>15</v>
      </c>
      <c r="AE18" s="307"/>
      <c r="AF18" s="660" t="s">
        <v>350</v>
      </c>
      <c r="AG18" s="660"/>
      <c r="AH18" s="290"/>
      <c r="AI18" s="293" t="s">
        <v>351</v>
      </c>
      <c r="AJ18" s="306">
        <v>4</v>
      </c>
    </row>
    <row r="19" spans="1:36" s="292" customFormat="1" ht="42.75" customHeight="1">
      <c r="A19" s="284">
        <v>16</v>
      </c>
      <c r="B19" s="286">
        <f t="shared" si="7"/>
      </c>
      <c r="C19" s="286">
        <f>IF('作業'!$A$1=0,"",IF(E19="","",'作業'!$A$1))</f>
      </c>
      <c r="D19" s="286">
        <f t="shared" si="8"/>
      </c>
      <c r="E19" s="285">
        <f>IF(ISERROR(VLOOKUP($A19,'作業'!$A:$V,6,FALSE)),"",LEFT(VLOOKUP($A19,'作業'!$A:$V,6,FALSE),FIND("　",VLOOKUP($A19,'作業'!$A:$V,6,FALSE))-1))</f>
      </c>
      <c r="F19" s="285">
        <f>IF(ISERROR(VLOOKUP($A19,'作業'!$A:$V,6,FALSE)),"",MID(VLOOKUP($A19,'作業'!$A:$V,6,FALSE),FIND("　",VLOOKUP($A19,'作業'!$A:$V,6,FALSE))+1,100))</f>
      </c>
      <c r="G19" s="285">
        <f>IF(ISERROR(VLOOKUP($A19,'作業'!$A:$V,7,FALSE)),"",LEFT(VLOOKUP($A19,'作業'!$A:$V,7,FALSE),FIND("　",VLOOKUP($A19,'作業'!$A:$V,7,FALSE))-1))</f>
      </c>
      <c r="H19" s="285">
        <f>IF(ISERROR(VLOOKUP($A19,'作業'!$A:$V,7,FALSE)),"",MID(VLOOKUP($A19,'作業'!$A:$V,7,FALSE),FIND("　",VLOOKUP($A19,'作業'!$A:$V,7,FALSE))+1,100))</f>
      </c>
      <c r="I19" s="285">
        <f>IF(E19="","",VLOOKUP($A19,'作業'!$A:$V,16,FALSE))</f>
      </c>
      <c r="J19" s="673">
        <f>IF(E19="","",DATE(1900+IF(ISERROR(VLOOKUP($A19,'作業'!$A:$V,9,FALSE)),"",VLOOKUP($A19,'作業'!$A:$V,9,FALSE)),IF(ISERROR(VLOOKUP($A19,'作業'!$A:$V,11,FALSE)),"",VLOOKUP($A19,'作業'!$A:$V,11,FALSE)),IF(ISERROR(VLOOKUP($A19,'作業'!$A:$V,13,FALSE)),"",VLOOKUP($A19,'作業'!$A:$V,13,FALSE))))</f>
      </c>
      <c r="K19" s="285">
        <f>IF(E19="","",INDEX($AI$4:$AJ$6,MATCH(VLOOKUP(A19,'作業'!$A:$AB,28,FALSE),$AJ$4:$AJ$6,0),1))</f>
      </c>
      <c r="L19" s="287"/>
      <c r="M19" s="287"/>
      <c r="N19" s="285"/>
      <c r="O19" s="285"/>
      <c r="P19" s="286"/>
      <c r="Q19" s="286"/>
      <c r="R19" s="285"/>
      <c r="S19" s="262">
        <f>IF(ISERROR(VLOOKUP($A19,'作業'!$A:$V,21,FALSE)),"",VLOOKUP($A19,'作業'!$A:$V,21,FALSE))</f>
      </c>
      <c r="T19" s="288" t="e">
        <f t="shared" si="0"/>
        <v>#N/A</v>
      </c>
      <c r="U19" s="288" t="e">
        <f t="shared" si="1"/>
        <v>#N/A</v>
      </c>
      <c r="V19" s="289" t="e">
        <f t="shared" si="2"/>
        <v>#N/A</v>
      </c>
      <c r="W19" s="289" t="e">
        <f t="shared" si="3"/>
        <v>#N/A</v>
      </c>
      <c r="X19" s="289" t="e">
        <f t="shared" si="4"/>
        <v>#N/A</v>
      </c>
      <c r="Y19" s="289" t="e">
        <f t="shared" si="5"/>
        <v>#N/A</v>
      </c>
      <c r="Z19" s="289"/>
      <c r="AA19" s="289" t="e">
        <f t="shared" si="6"/>
        <v>#N/A</v>
      </c>
      <c r="AB19" s="281"/>
      <c r="AC19" s="293" t="s">
        <v>352</v>
      </c>
      <c r="AD19" s="294">
        <v>16</v>
      </c>
      <c r="AE19" s="307"/>
      <c r="AF19" s="293" t="s">
        <v>353</v>
      </c>
      <c r="AG19" s="303">
        <v>1</v>
      </c>
      <c r="AH19" s="290"/>
      <c r="AI19" s="293" t="s">
        <v>354</v>
      </c>
      <c r="AJ19" s="306">
        <v>5</v>
      </c>
    </row>
    <row r="20" spans="1:36" s="292" customFormat="1" ht="42.75" customHeight="1">
      <c r="A20" s="284">
        <v>17</v>
      </c>
      <c r="B20" s="286">
        <f t="shared" si="7"/>
      </c>
      <c r="C20" s="286">
        <f>IF('作業'!$A$1=0,"",IF(E20="","",'作業'!$A$1))</f>
      </c>
      <c r="D20" s="286">
        <f t="shared" si="8"/>
      </c>
      <c r="E20" s="285">
        <f>IF(ISERROR(VLOOKUP($A20,'作業'!$A:$V,6,FALSE)),"",LEFT(VLOOKUP($A20,'作業'!$A:$V,6,FALSE),FIND("　",VLOOKUP($A20,'作業'!$A:$V,6,FALSE))-1))</f>
      </c>
      <c r="F20" s="285">
        <f>IF(ISERROR(VLOOKUP($A20,'作業'!$A:$V,6,FALSE)),"",MID(VLOOKUP($A20,'作業'!$A:$V,6,FALSE),FIND("　",VLOOKUP($A20,'作業'!$A:$V,6,FALSE))+1,100))</f>
      </c>
      <c r="G20" s="285">
        <f>IF(ISERROR(VLOOKUP($A20,'作業'!$A:$V,7,FALSE)),"",LEFT(VLOOKUP($A20,'作業'!$A:$V,7,FALSE),FIND("　",VLOOKUP($A20,'作業'!$A:$V,7,FALSE))-1))</f>
      </c>
      <c r="H20" s="285">
        <f>IF(ISERROR(VLOOKUP($A20,'作業'!$A:$V,7,FALSE)),"",MID(VLOOKUP($A20,'作業'!$A:$V,7,FALSE),FIND("　",VLOOKUP($A20,'作業'!$A:$V,7,FALSE))+1,100))</f>
      </c>
      <c r="I20" s="285">
        <f>IF(E20="","",VLOOKUP($A20,'作業'!$A:$V,16,FALSE))</f>
      </c>
      <c r="J20" s="673">
        <f>IF(E20="","",DATE(1900+IF(ISERROR(VLOOKUP($A20,'作業'!$A:$V,9,FALSE)),"",VLOOKUP($A20,'作業'!$A:$V,9,FALSE)),IF(ISERROR(VLOOKUP($A20,'作業'!$A:$V,11,FALSE)),"",VLOOKUP($A20,'作業'!$A:$V,11,FALSE)),IF(ISERROR(VLOOKUP($A20,'作業'!$A:$V,13,FALSE)),"",VLOOKUP($A20,'作業'!$A:$V,13,FALSE))))</f>
      </c>
      <c r="K20" s="285">
        <f>IF(E20="","",INDEX($AI$4:$AJ$6,MATCH(VLOOKUP(A20,'作業'!$A:$AB,28,FALSE),$AJ$4:$AJ$6,0),1))</f>
      </c>
      <c r="L20" s="287"/>
      <c r="M20" s="287"/>
      <c r="N20" s="285"/>
      <c r="O20" s="285"/>
      <c r="P20" s="286"/>
      <c r="Q20" s="286"/>
      <c r="R20" s="285"/>
      <c r="S20" s="262">
        <f>IF(ISERROR(VLOOKUP($A20,'作業'!$A:$V,21,FALSE)),"",VLOOKUP($A20,'作業'!$A:$V,21,FALSE))</f>
      </c>
      <c r="T20" s="288" t="e">
        <f t="shared" si="0"/>
        <v>#N/A</v>
      </c>
      <c r="U20" s="288" t="e">
        <f t="shared" si="1"/>
        <v>#N/A</v>
      </c>
      <c r="V20" s="289" t="e">
        <f t="shared" si="2"/>
        <v>#N/A</v>
      </c>
      <c r="W20" s="289" t="e">
        <f t="shared" si="3"/>
        <v>#N/A</v>
      </c>
      <c r="X20" s="289" t="e">
        <f t="shared" si="4"/>
        <v>#N/A</v>
      </c>
      <c r="Y20" s="289" t="e">
        <f t="shared" si="5"/>
        <v>#N/A</v>
      </c>
      <c r="Z20" s="289"/>
      <c r="AA20" s="289" t="e">
        <f t="shared" si="6"/>
        <v>#N/A</v>
      </c>
      <c r="AB20" s="281"/>
      <c r="AC20" s="293" t="s">
        <v>355</v>
      </c>
      <c r="AD20" s="294">
        <v>17</v>
      </c>
      <c r="AE20" s="307"/>
      <c r="AF20" s="293" t="s">
        <v>356</v>
      </c>
      <c r="AG20" s="303">
        <v>2</v>
      </c>
      <c r="AH20" s="290"/>
      <c r="AI20" s="293" t="s">
        <v>216</v>
      </c>
      <c r="AJ20" s="306">
        <v>6</v>
      </c>
    </row>
    <row r="21" spans="1:36" s="292" customFormat="1" ht="42.75" customHeight="1">
      <c r="A21" s="284">
        <v>18</v>
      </c>
      <c r="B21" s="286">
        <f t="shared" si="7"/>
      </c>
      <c r="C21" s="286">
        <f>IF('作業'!$A$1=0,"",IF(E21="","",'作業'!$A$1))</f>
      </c>
      <c r="D21" s="286">
        <f t="shared" si="8"/>
      </c>
      <c r="E21" s="285">
        <f>IF(ISERROR(VLOOKUP($A21,'作業'!$A:$V,6,FALSE)),"",LEFT(VLOOKUP($A21,'作業'!$A:$V,6,FALSE),FIND("　",VLOOKUP($A21,'作業'!$A:$V,6,FALSE))-1))</f>
      </c>
      <c r="F21" s="285">
        <f>IF(ISERROR(VLOOKUP($A21,'作業'!$A:$V,6,FALSE)),"",MID(VLOOKUP($A21,'作業'!$A:$V,6,FALSE),FIND("　",VLOOKUP($A21,'作業'!$A:$V,6,FALSE))+1,100))</f>
      </c>
      <c r="G21" s="285">
        <f>IF(ISERROR(VLOOKUP($A21,'作業'!$A:$V,7,FALSE)),"",LEFT(VLOOKUP($A21,'作業'!$A:$V,7,FALSE),FIND("　",VLOOKUP($A21,'作業'!$A:$V,7,FALSE))-1))</f>
      </c>
      <c r="H21" s="285">
        <f>IF(ISERROR(VLOOKUP($A21,'作業'!$A:$V,7,FALSE)),"",MID(VLOOKUP($A21,'作業'!$A:$V,7,FALSE),FIND("　",VLOOKUP($A21,'作業'!$A:$V,7,FALSE))+1,100))</f>
      </c>
      <c r="I21" s="285">
        <f>IF(E21="","",VLOOKUP($A21,'作業'!$A:$V,16,FALSE))</f>
      </c>
      <c r="J21" s="673">
        <f>IF(E21="","",DATE(1900+IF(ISERROR(VLOOKUP($A21,'作業'!$A:$V,9,FALSE)),"",VLOOKUP($A21,'作業'!$A:$V,9,FALSE)),IF(ISERROR(VLOOKUP($A21,'作業'!$A:$V,11,FALSE)),"",VLOOKUP($A21,'作業'!$A:$V,11,FALSE)),IF(ISERROR(VLOOKUP($A21,'作業'!$A:$V,13,FALSE)),"",VLOOKUP($A21,'作業'!$A:$V,13,FALSE))))</f>
      </c>
      <c r="K21" s="285">
        <f>IF(E21="","",INDEX($AI$4:$AJ$6,MATCH(VLOOKUP(A21,'作業'!$A:$AB,28,FALSE),$AJ$4:$AJ$6,0),1))</f>
      </c>
      <c r="L21" s="287"/>
      <c r="M21" s="287"/>
      <c r="N21" s="285"/>
      <c r="O21" s="285"/>
      <c r="P21" s="286"/>
      <c r="Q21" s="286"/>
      <c r="R21" s="285"/>
      <c r="S21" s="262">
        <f>IF(ISERROR(VLOOKUP($A21,'作業'!$A:$V,21,FALSE)),"",VLOOKUP($A21,'作業'!$A:$V,21,FALSE))</f>
      </c>
      <c r="T21" s="288" t="e">
        <f t="shared" si="0"/>
        <v>#N/A</v>
      </c>
      <c r="U21" s="288" t="e">
        <f t="shared" si="1"/>
        <v>#N/A</v>
      </c>
      <c r="V21" s="289" t="e">
        <f t="shared" si="2"/>
        <v>#N/A</v>
      </c>
      <c r="W21" s="289" t="e">
        <f t="shared" si="3"/>
        <v>#N/A</v>
      </c>
      <c r="X21" s="289" t="e">
        <f t="shared" si="4"/>
        <v>#N/A</v>
      </c>
      <c r="Y21" s="289" t="e">
        <f t="shared" si="5"/>
        <v>#N/A</v>
      </c>
      <c r="Z21" s="289"/>
      <c r="AA21" s="289" t="e">
        <f t="shared" si="6"/>
        <v>#N/A</v>
      </c>
      <c r="AB21" s="281"/>
      <c r="AC21" s="293" t="s">
        <v>357</v>
      </c>
      <c r="AD21" s="294">
        <v>18</v>
      </c>
      <c r="AE21" s="307"/>
      <c r="AF21" s="290"/>
      <c r="AG21" s="290"/>
      <c r="AH21" s="290"/>
      <c r="AI21" s="293" t="s">
        <v>217</v>
      </c>
      <c r="AJ21" s="306">
        <v>7</v>
      </c>
    </row>
    <row r="22" spans="1:36" s="292" customFormat="1" ht="42.75" customHeight="1">
      <c r="A22" s="284">
        <v>19</v>
      </c>
      <c r="B22" s="286">
        <f t="shared" si="7"/>
      </c>
      <c r="C22" s="286">
        <f>IF('作業'!$A$1=0,"",IF(E22="","",'作業'!$A$1))</f>
      </c>
      <c r="D22" s="286">
        <f t="shared" si="8"/>
      </c>
      <c r="E22" s="285">
        <f>IF(ISERROR(VLOOKUP($A22,'作業'!$A:$V,6,FALSE)),"",LEFT(VLOOKUP($A22,'作業'!$A:$V,6,FALSE),FIND("　",VLOOKUP($A22,'作業'!$A:$V,6,FALSE))-1))</f>
      </c>
      <c r="F22" s="285">
        <f>IF(ISERROR(VLOOKUP($A22,'作業'!$A:$V,6,FALSE)),"",MID(VLOOKUP($A22,'作業'!$A:$V,6,FALSE),FIND("　",VLOOKUP($A22,'作業'!$A:$V,6,FALSE))+1,100))</f>
      </c>
      <c r="G22" s="285">
        <f>IF(ISERROR(VLOOKUP($A22,'作業'!$A:$V,7,FALSE)),"",LEFT(VLOOKUP($A22,'作業'!$A:$V,7,FALSE),FIND("　",VLOOKUP($A22,'作業'!$A:$V,7,FALSE))-1))</f>
      </c>
      <c r="H22" s="285">
        <f>IF(ISERROR(VLOOKUP($A22,'作業'!$A:$V,7,FALSE)),"",MID(VLOOKUP($A22,'作業'!$A:$V,7,FALSE),FIND("　",VLOOKUP($A22,'作業'!$A:$V,7,FALSE))+1,100))</f>
      </c>
      <c r="I22" s="285">
        <f>IF(E22="","",VLOOKUP($A22,'作業'!$A:$V,16,FALSE))</f>
      </c>
      <c r="J22" s="673">
        <f>IF(E22="","",DATE(1900+IF(ISERROR(VLOOKUP($A22,'作業'!$A:$V,9,FALSE)),"",VLOOKUP($A22,'作業'!$A:$V,9,FALSE)),IF(ISERROR(VLOOKUP($A22,'作業'!$A:$V,11,FALSE)),"",VLOOKUP($A22,'作業'!$A:$V,11,FALSE)),IF(ISERROR(VLOOKUP($A22,'作業'!$A:$V,13,FALSE)),"",VLOOKUP($A22,'作業'!$A:$V,13,FALSE))))</f>
      </c>
      <c r="K22" s="285">
        <f>IF(E22="","",INDEX($AI$4:$AJ$6,MATCH(VLOOKUP(A22,'作業'!$A:$AB,28,FALSE),$AJ$4:$AJ$6,0),1))</f>
      </c>
      <c r="L22" s="287"/>
      <c r="M22" s="287"/>
      <c r="N22" s="285"/>
      <c r="O22" s="285"/>
      <c r="P22" s="286"/>
      <c r="Q22" s="286"/>
      <c r="R22" s="285"/>
      <c r="S22" s="262">
        <f>IF(ISERROR(VLOOKUP($A22,'作業'!$A:$V,21,FALSE)),"",VLOOKUP($A22,'作業'!$A:$V,21,FALSE))</f>
      </c>
      <c r="T22" s="288" t="e">
        <f t="shared" si="0"/>
        <v>#N/A</v>
      </c>
      <c r="U22" s="288" t="e">
        <f t="shared" si="1"/>
        <v>#N/A</v>
      </c>
      <c r="V22" s="289" t="e">
        <f t="shared" si="2"/>
        <v>#N/A</v>
      </c>
      <c r="W22" s="289" t="e">
        <f t="shared" si="3"/>
        <v>#N/A</v>
      </c>
      <c r="X22" s="289" t="e">
        <f t="shared" si="4"/>
        <v>#N/A</v>
      </c>
      <c r="Y22" s="289" t="e">
        <f t="shared" si="5"/>
        <v>#N/A</v>
      </c>
      <c r="Z22" s="289"/>
      <c r="AA22" s="289" t="e">
        <f t="shared" si="6"/>
        <v>#N/A</v>
      </c>
      <c r="AB22" s="281"/>
      <c r="AC22" s="293" t="s">
        <v>358</v>
      </c>
      <c r="AD22" s="294">
        <v>19</v>
      </c>
      <c r="AE22" s="307"/>
      <c r="AF22" s="660" t="s">
        <v>359</v>
      </c>
      <c r="AG22" s="660"/>
      <c r="AH22" s="290"/>
      <c r="AI22" s="290"/>
      <c r="AJ22" s="290"/>
    </row>
    <row r="23" spans="1:36" s="292" customFormat="1" ht="42.75" customHeight="1">
      <c r="A23" s="284">
        <v>20</v>
      </c>
      <c r="B23" s="286">
        <f t="shared" si="7"/>
      </c>
      <c r="C23" s="286">
        <f>IF('作業'!$A$1=0,"",IF(E23="","",'作業'!$A$1))</f>
      </c>
      <c r="D23" s="286">
        <f t="shared" si="8"/>
      </c>
      <c r="E23" s="285">
        <f>IF(ISERROR(VLOOKUP($A23,'作業'!$A:$V,6,FALSE)),"",LEFT(VLOOKUP($A23,'作業'!$A:$V,6,FALSE),FIND("　",VLOOKUP($A23,'作業'!$A:$V,6,FALSE))-1))</f>
      </c>
      <c r="F23" s="285">
        <f>IF(ISERROR(VLOOKUP($A23,'作業'!$A:$V,6,FALSE)),"",MID(VLOOKUP($A23,'作業'!$A:$V,6,FALSE),FIND("　",VLOOKUP($A23,'作業'!$A:$V,6,FALSE))+1,100))</f>
      </c>
      <c r="G23" s="285">
        <f>IF(ISERROR(VLOOKUP($A23,'作業'!$A:$V,7,FALSE)),"",LEFT(VLOOKUP($A23,'作業'!$A:$V,7,FALSE),FIND("　",VLOOKUP($A23,'作業'!$A:$V,7,FALSE))-1))</f>
      </c>
      <c r="H23" s="285">
        <f>IF(ISERROR(VLOOKUP($A23,'作業'!$A:$V,7,FALSE)),"",MID(VLOOKUP($A23,'作業'!$A:$V,7,FALSE),FIND("　",VLOOKUP($A23,'作業'!$A:$V,7,FALSE))+1,100))</f>
      </c>
      <c r="I23" s="285">
        <f>IF(E23="","",VLOOKUP($A23,'作業'!$A:$V,16,FALSE))</f>
      </c>
      <c r="J23" s="673">
        <f>IF(E23="","",DATE(1900+IF(ISERROR(VLOOKUP($A23,'作業'!$A:$V,9,FALSE)),"",VLOOKUP($A23,'作業'!$A:$V,9,FALSE)),IF(ISERROR(VLOOKUP($A23,'作業'!$A:$V,11,FALSE)),"",VLOOKUP($A23,'作業'!$A:$V,11,FALSE)),IF(ISERROR(VLOOKUP($A23,'作業'!$A:$V,13,FALSE)),"",VLOOKUP($A23,'作業'!$A:$V,13,FALSE))))</f>
      </c>
      <c r="K23" s="285">
        <f>IF(E23="","",INDEX($AI$4:$AJ$6,MATCH(VLOOKUP(A23,'作業'!$A:$AB,28,FALSE),$AJ$4:$AJ$6,0),1))</f>
      </c>
      <c r="L23" s="287"/>
      <c r="M23" s="287"/>
      <c r="N23" s="285"/>
      <c r="O23" s="285"/>
      <c r="P23" s="286"/>
      <c r="Q23" s="286"/>
      <c r="R23" s="285"/>
      <c r="S23" s="262">
        <f>IF(ISERROR(VLOOKUP($A23,'作業'!$A:$V,21,FALSE)),"",VLOOKUP($A23,'作業'!$A:$V,21,FALSE))</f>
      </c>
      <c r="T23" s="288" t="e">
        <f t="shared" si="0"/>
        <v>#N/A</v>
      </c>
      <c r="U23" s="288" t="e">
        <f t="shared" si="1"/>
        <v>#N/A</v>
      </c>
      <c r="V23" s="289" t="e">
        <f t="shared" si="2"/>
        <v>#N/A</v>
      </c>
      <c r="W23" s="289" t="e">
        <f t="shared" si="3"/>
        <v>#N/A</v>
      </c>
      <c r="X23" s="289" t="e">
        <f t="shared" si="4"/>
        <v>#N/A</v>
      </c>
      <c r="Y23" s="289" t="e">
        <f t="shared" si="5"/>
        <v>#N/A</v>
      </c>
      <c r="Z23" s="289"/>
      <c r="AA23" s="289" t="e">
        <f t="shared" si="6"/>
        <v>#N/A</v>
      </c>
      <c r="AB23" s="281"/>
      <c r="AC23" s="293" t="s">
        <v>360</v>
      </c>
      <c r="AD23" s="294">
        <v>20</v>
      </c>
      <c r="AE23" s="307"/>
      <c r="AF23" s="293" t="s">
        <v>361</v>
      </c>
      <c r="AG23" s="303">
        <v>1</v>
      </c>
      <c r="AH23" s="290"/>
      <c r="AI23" s="659" t="s">
        <v>298</v>
      </c>
      <c r="AJ23" s="659"/>
    </row>
    <row r="24" spans="1:36" s="292" customFormat="1" ht="42.75" customHeight="1">
      <c r="A24" s="284">
        <v>21</v>
      </c>
      <c r="B24" s="286">
        <f t="shared" si="7"/>
      </c>
      <c r="C24" s="286">
        <f>IF('作業'!$A$1=0,"",IF(E24="","",'作業'!$A$1))</f>
      </c>
      <c r="D24" s="286">
        <f t="shared" si="8"/>
      </c>
      <c r="E24" s="285">
        <f>IF(ISERROR(VLOOKUP($A24,'作業'!$A:$V,6,FALSE)),"",LEFT(VLOOKUP($A24,'作業'!$A:$V,6,FALSE),FIND("　",VLOOKUP($A24,'作業'!$A:$V,6,FALSE))-1))</f>
      </c>
      <c r="F24" s="285">
        <f>IF(ISERROR(VLOOKUP($A24,'作業'!$A:$V,6,FALSE)),"",MID(VLOOKUP($A24,'作業'!$A:$V,6,FALSE),FIND("　",VLOOKUP($A24,'作業'!$A:$V,6,FALSE))+1,100))</f>
      </c>
      <c r="G24" s="285">
        <f>IF(ISERROR(VLOOKUP($A24,'作業'!$A:$V,7,FALSE)),"",LEFT(VLOOKUP($A24,'作業'!$A:$V,7,FALSE),FIND("　",VLOOKUP($A24,'作業'!$A:$V,7,FALSE))-1))</f>
      </c>
      <c r="H24" s="285">
        <f>IF(ISERROR(VLOOKUP($A24,'作業'!$A:$V,7,FALSE)),"",MID(VLOOKUP($A24,'作業'!$A:$V,7,FALSE),FIND("　",VLOOKUP($A24,'作業'!$A:$V,7,FALSE))+1,100))</f>
      </c>
      <c r="I24" s="285">
        <f>IF(E24="","",VLOOKUP($A24,'作業'!$A:$V,16,FALSE))</f>
      </c>
      <c r="J24" s="673">
        <f>IF(E24="","",DATE(1900+IF(ISERROR(VLOOKUP($A24,'作業'!$A:$V,9,FALSE)),"",VLOOKUP($A24,'作業'!$A:$V,9,FALSE)),IF(ISERROR(VLOOKUP($A24,'作業'!$A:$V,11,FALSE)),"",VLOOKUP($A24,'作業'!$A:$V,11,FALSE)),IF(ISERROR(VLOOKUP($A24,'作業'!$A:$V,13,FALSE)),"",VLOOKUP($A24,'作業'!$A:$V,13,FALSE))))</f>
      </c>
      <c r="K24" s="285">
        <f>IF(E24="","",INDEX($AI$4:$AJ$6,MATCH(VLOOKUP(A24,'作業'!$A:$AB,28,FALSE),$AJ$4:$AJ$6,0),1))</f>
      </c>
      <c r="L24" s="287"/>
      <c r="M24" s="287"/>
      <c r="N24" s="285"/>
      <c r="O24" s="285"/>
      <c r="P24" s="286"/>
      <c r="Q24" s="286"/>
      <c r="R24" s="285"/>
      <c r="S24" s="262">
        <f>IF(ISERROR(VLOOKUP($A24,'作業'!$A:$V,21,FALSE)),"",VLOOKUP($A24,'作業'!$A:$V,21,FALSE))</f>
      </c>
      <c r="T24" s="288" t="e">
        <f t="shared" si="0"/>
        <v>#N/A</v>
      </c>
      <c r="U24" s="288" t="e">
        <f t="shared" si="1"/>
        <v>#N/A</v>
      </c>
      <c r="V24" s="289" t="e">
        <f t="shared" si="2"/>
        <v>#N/A</v>
      </c>
      <c r="W24" s="289" t="e">
        <f t="shared" si="3"/>
        <v>#N/A</v>
      </c>
      <c r="X24" s="289" t="e">
        <f t="shared" si="4"/>
        <v>#N/A</v>
      </c>
      <c r="Y24" s="289" t="e">
        <f t="shared" si="5"/>
        <v>#N/A</v>
      </c>
      <c r="Z24" s="289"/>
      <c r="AA24" s="289" t="e">
        <f t="shared" si="6"/>
        <v>#N/A</v>
      </c>
      <c r="AB24" s="281"/>
      <c r="AC24" s="293" t="s">
        <v>362</v>
      </c>
      <c r="AD24" s="294">
        <v>21</v>
      </c>
      <c r="AE24" s="307"/>
      <c r="AF24" s="293" t="s">
        <v>363</v>
      </c>
      <c r="AG24" s="303">
        <v>2</v>
      </c>
      <c r="AH24" s="290"/>
      <c r="AI24" s="296" t="s">
        <v>364</v>
      </c>
      <c r="AJ24" s="306">
        <v>1</v>
      </c>
    </row>
    <row r="25" spans="1:36" s="292" customFormat="1" ht="42.75" customHeight="1">
      <c r="A25" s="284">
        <v>22</v>
      </c>
      <c r="B25" s="286">
        <f t="shared" si="7"/>
      </c>
      <c r="C25" s="286">
        <f>IF('作業'!$A$1=0,"",IF(E25="","",'作業'!$A$1))</f>
      </c>
      <c r="D25" s="286">
        <f t="shared" si="8"/>
      </c>
      <c r="E25" s="285">
        <f>IF(ISERROR(VLOOKUP($A25,'作業'!$A:$V,6,FALSE)),"",LEFT(VLOOKUP($A25,'作業'!$A:$V,6,FALSE),FIND("　",VLOOKUP($A25,'作業'!$A:$V,6,FALSE))-1))</f>
      </c>
      <c r="F25" s="285">
        <f>IF(ISERROR(VLOOKUP($A25,'作業'!$A:$V,6,FALSE)),"",MID(VLOOKUP($A25,'作業'!$A:$V,6,FALSE),FIND("　",VLOOKUP($A25,'作業'!$A:$V,6,FALSE))+1,100))</f>
      </c>
      <c r="G25" s="285">
        <f>IF(ISERROR(VLOOKUP($A25,'作業'!$A:$V,7,FALSE)),"",LEFT(VLOOKUP($A25,'作業'!$A:$V,7,FALSE),FIND("　",VLOOKUP($A25,'作業'!$A:$V,7,FALSE))-1))</f>
      </c>
      <c r="H25" s="285">
        <f>IF(ISERROR(VLOOKUP($A25,'作業'!$A:$V,7,FALSE)),"",MID(VLOOKUP($A25,'作業'!$A:$V,7,FALSE),FIND("　",VLOOKUP($A25,'作業'!$A:$V,7,FALSE))+1,100))</f>
      </c>
      <c r="I25" s="285">
        <f>IF(E25="","",VLOOKUP($A25,'作業'!$A:$V,16,FALSE))</f>
      </c>
      <c r="J25" s="673">
        <f>IF(E25="","",DATE(1900+IF(ISERROR(VLOOKUP($A25,'作業'!$A:$V,9,FALSE)),"",VLOOKUP($A25,'作業'!$A:$V,9,FALSE)),IF(ISERROR(VLOOKUP($A25,'作業'!$A:$V,11,FALSE)),"",VLOOKUP($A25,'作業'!$A:$V,11,FALSE)),IF(ISERROR(VLOOKUP($A25,'作業'!$A:$V,13,FALSE)),"",VLOOKUP($A25,'作業'!$A:$V,13,FALSE))))</f>
      </c>
      <c r="K25" s="285">
        <f>IF(E25="","",INDEX($AI$4:$AJ$6,MATCH(VLOOKUP(A25,'作業'!$A:$AB,28,FALSE),$AJ$4:$AJ$6,0),1))</f>
      </c>
      <c r="L25" s="287"/>
      <c r="M25" s="287"/>
      <c r="N25" s="285"/>
      <c r="O25" s="285"/>
      <c r="P25" s="286"/>
      <c r="Q25" s="286"/>
      <c r="R25" s="285"/>
      <c r="S25" s="262">
        <f>IF(ISERROR(VLOOKUP($A25,'作業'!$A:$V,21,FALSE)),"",VLOOKUP($A25,'作業'!$A:$V,21,FALSE))</f>
      </c>
      <c r="T25" s="288" t="e">
        <f t="shared" si="0"/>
        <v>#N/A</v>
      </c>
      <c r="U25" s="288" t="e">
        <f t="shared" si="1"/>
        <v>#N/A</v>
      </c>
      <c r="V25" s="289" t="e">
        <f t="shared" si="2"/>
        <v>#N/A</v>
      </c>
      <c r="W25" s="289" t="e">
        <f t="shared" si="3"/>
        <v>#N/A</v>
      </c>
      <c r="X25" s="289" t="e">
        <f t="shared" si="4"/>
        <v>#N/A</v>
      </c>
      <c r="Y25" s="289" t="e">
        <f t="shared" si="5"/>
        <v>#N/A</v>
      </c>
      <c r="Z25" s="289"/>
      <c r="AA25" s="289" t="e">
        <f t="shared" si="6"/>
        <v>#N/A</v>
      </c>
      <c r="AB25" s="281"/>
      <c r="AC25" s="293" t="s">
        <v>365</v>
      </c>
      <c r="AD25" s="294">
        <v>22</v>
      </c>
      <c r="AE25" s="307"/>
      <c r="AF25" s="290"/>
      <c r="AG25" s="290"/>
      <c r="AH25" s="290"/>
      <c r="AI25" s="296" t="s">
        <v>366</v>
      </c>
      <c r="AJ25" s="306">
        <v>2</v>
      </c>
    </row>
    <row r="26" spans="1:36" s="292" customFormat="1" ht="42.75" customHeight="1">
      <c r="A26" s="284">
        <v>23</v>
      </c>
      <c r="B26" s="286">
        <f t="shared" si="7"/>
      </c>
      <c r="C26" s="286">
        <f>IF('作業'!$A$1=0,"",IF(E26="","",'作業'!$A$1))</f>
      </c>
      <c r="D26" s="286">
        <f t="shared" si="8"/>
      </c>
      <c r="E26" s="285">
        <f>IF(ISERROR(VLOOKUP($A26,'作業'!$A:$V,6,FALSE)),"",LEFT(VLOOKUP($A26,'作業'!$A:$V,6,FALSE),FIND("　",VLOOKUP($A26,'作業'!$A:$V,6,FALSE))-1))</f>
      </c>
      <c r="F26" s="285">
        <f>IF(ISERROR(VLOOKUP($A26,'作業'!$A:$V,6,FALSE)),"",MID(VLOOKUP($A26,'作業'!$A:$V,6,FALSE),FIND("　",VLOOKUP($A26,'作業'!$A:$V,6,FALSE))+1,100))</f>
      </c>
      <c r="G26" s="285">
        <f>IF(ISERROR(VLOOKUP($A26,'作業'!$A:$V,7,FALSE)),"",LEFT(VLOOKUP($A26,'作業'!$A:$V,7,FALSE),FIND("　",VLOOKUP($A26,'作業'!$A:$V,7,FALSE))-1))</f>
      </c>
      <c r="H26" s="285">
        <f>IF(ISERROR(VLOOKUP($A26,'作業'!$A:$V,7,FALSE)),"",MID(VLOOKUP($A26,'作業'!$A:$V,7,FALSE),FIND("　",VLOOKUP($A26,'作業'!$A:$V,7,FALSE))+1,100))</f>
      </c>
      <c r="I26" s="285">
        <f>IF(E26="","",VLOOKUP($A26,'作業'!$A:$V,16,FALSE))</f>
      </c>
      <c r="J26" s="673">
        <f>IF(E26="","",DATE(1900+IF(ISERROR(VLOOKUP($A26,'作業'!$A:$V,9,FALSE)),"",VLOOKUP($A26,'作業'!$A:$V,9,FALSE)),IF(ISERROR(VLOOKUP($A26,'作業'!$A:$V,11,FALSE)),"",VLOOKUP($A26,'作業'!$A:$V,11,FALSE)),IF(ISERROR(VLOOKUP($A26,'作業'!$A:$V,13,FALSE)),"",VLOOKUP($A26,'作業'!$A:$V,13,FALSE))))</f>
      </c>
      <c r="K26" s="285">
        <f>IF(E26="","",INDEX($AI$4:$AJ$6,MATCH(VLOOKUP(A26,'作業'!$A:$AB,28,FALSE),$AJ$4:$AJ$6,0),1))</f>
      </c>
      <c r="L26" s="287"/>
      <c r="M26" s="287"/>
      <c r="N26" s="285"/>
      <c r="O26" s="285"/>
      <c r="P26" s="286"/>
      <c r="Q26" s="286"/>
      <c r="R26" s="285"/>
      <c r="S26" s="262">
        <f>IF(ISERROR(VLOOKUP($A26,'作業'!$A:$V,21,FALSE)),"",VLOOKUP($A26,'作業'!$A:$V,21,FALSE))</f>
      </c>
      <c r="T26" s="288" t="e">
        <f t="shared" si="0"/>
        <v>#N/A</v>
      </c>
      <c r="U26" s="288" t="e">
        <f t="shared" si="1"/>
        <v>#N/A</v>
      </c>
      <c r="V26" s="289" t="e">
        <f t="shared" si="2"/>
        <v>#N/A</v>
      </c>
      <c r="W26" s="289" t="e">
        <f t="shared" si="3"/>
        <v>#N/A</v>
      </c>
      <c r="X26" s="289" t="e">
        <f t="shared" si="4"/>
        <v>#N/A</v>
      </c>
      <c r="Y26" s="289" t="e">
        <f t="shared" si="5"/>
        <v>#N/A</v>
      </c>
      <c r="Z26" s="289"/>
      <c r="AA26" s="289" t="e">
        <f t="shared" si="6"/>
        <v>#N/A</v>
      </c>
      <c r="AB26" s="281"/>
      <c r="AC26" s="293" t="s">
        <v>367</v>
      </c>
      <c r="AD26" s="294">
        <v>23</v>
      </c>
      <c r="AE26" s="307"/>
      <c r="AF26" s="290"/>
      <c r="AG26" s="290"/>
      <c r="AH26" s="290"/>
      <c r="AI26" s="296" t="s">
        <v>368</v>
      </c>
      <c r="AJ26" s="306">
        <v>3</v>
      </c>
    </row>
    <row r="27" spans="1:36" s="292" customFormat="1" ht="42.75" customHeight="1">
      <c r="A27" s="284">
        <v>24</v>
      </c>
      <c r="B27" s="286">
        <f t="shared" si="7"/>
      </c>
      <c r="C27" s="286">
        <f>IF('作業'!$A$1=0,"",IF(E27="","",'作業'!$A$1))</f>
      </c>
      <c r="D27" s="286">
        <f t="shared" si="8"/>
      </c>
      <c r="E27" s="285">
        <f>IF(ISERROR(VLOOKUP($A27,'作業'!$A:$V,6,FALSE)),"",LEFT(VLOOKUP($A27,'作業'!$A:$V,6,FALSE),FIND("　",VLOOKUP($A27,'作業'!$A:$V,6,FALSE))-1))</f>
      </c>
      <c r="F27" s="285">
        <f>IF(ISERROR(VLOOKUP($A27,'作業'!$A:$V,6,FALSE)),"",MID(VLOOKUP($A27,'作業'!$A:$V,6,FALSE),FIND("　",VLOOKUP($A27,'作業'!$A:$V,6,FALSE))+1,100))</f>
      </c>
      <c r="G27" s="285">
        <f>IF(ISERROR(VLOOKUP($A27,'作業'!$A:$V,7,FALSE)),"",LEFT(VLOOKUP($A27,'作業'!$A:$V,7,FALSE),FIND("　",VLOOKUP($A27,'作業'!$A:$V,7,FALSE))-1))</f>
      </c>
      <c r="H27" s="285">
        <f>IF(ISERROR(VLOOKUP($A27,'作業'!$A:$V,7,FALSE)),"",MID(VLOOKUP($A27,'作業'!$A:$V,7,FALSE),FIND("　",VLOOKUP($A27,'作業'!$A:$V,7,FALSE))+1,100))</f>
      </c>
      <c r="I27" s="285">
        <f>IF(E27="","",VLOOKUP($A27,'作業'!$A:$V,16,FALSE))</f>
      </c>
      <c r="J27" s="673">
        <f>IF(E27="","",DATE(1900+IF(ISERROR(VLOOKUP($A27,'作業'!$A:$V,9,FALSE)),"",VLOOKUP($A27,'作業'!$A:$V,9,FALSE)),IF(ISERROR(VLOOKUP($A27,'作業'!$A:$V,11,FALSE)),"",VLOOKUP($A27,'作業'!$A:$V,11,FALSE)),IF(ISERROR(VLOOKUP($A27,'作業'!$A:$V,13,FALSE)),"",VLOOKUP($A27,'作業'!$A:$V,13,FALSE))))</f>
      </c>
      <c r="K27" s="285">
        <f>IF(E27="","",INDEX($AI$4:$AJ$6,MATCH(VLOOKUP(A27,'作業'!$A:$AB,28,FALSE),$AJ$4:$AJ$6,0),1))</f>
      </c>
      <c r="L27" s="287"/>
      <c r="M27" s="287"/>
      <c r="N27" s="285"/>
      <c r="O27" s="285"/>
      <c r="P27" s="286"/>
      <c r="Q27" s="286"/>
      <c r="R27" s="285"/>
      <c r="S27" s="262">
        <f>IF(ISERROR(VLOOKUP($A27,'作業'!$A:$V,21,FALSE)),"",VLOOKUP($A27,'作業'!$A:$V,21,FALSE))</f>
      </c>
      <c r="T27" s="288" t="e">
        <f t="shared" si="0"/>
        <v>#N/A</v>
      </c>
      <c r="U27" s="288" t="e">
        <f t="shared" si="1"/>
        <v>#N/A</v>
      </c>
      <c r="V27" s="289" t="e">
        <f t="shared" si="2"/>
        <v>#N/A</v>
      </c>
      <c r="W27" s="289" t="e">
        <f t="shared" si="3"/>
        <v>#N/A</v>
      </c>
      <c r="X27" s="289" t="e">
        <f t="shared" si="4"/>
        <v>#N/A</v>
      </c>
      <c r="Y27" s="289" t="e">
        <f t="shared" si="5"/>
        <v>#N/A</v>
      </c>
      <c r="Z27" s="289"/>
      <c r="AA27" s="289" t="e">
        <f t="shared" si="6"/>
        <v>#N/A</v>
      </c>
      <c r="AB27" s="281"/>
      <c r="AC27" s="293" t="s">
        <v>369</v>
      </c>
      <c r="AD27" s="294">
        <v>24</v>
      </c>
      <c r="AE27" s="307"/>
      <c r="AF27" s="290"/>
      <c r="AG27" s="290"/>
      <c r="AH27" s="290"/>
      <c r="AI27" s="290"/>
      <c r="AJ27" s="290"/>
    </row>
    <row r="28" spans="1:36" s="292" customFormat="1" ht="42.75" customHeight="1">
      <c r="A28" s="284">
        <v>25</v>
      </c>
      <c r="B28" s="286">
        <f t="shared" si="7"/>
      </c>
      <c r="C28" s="286">
        <f>IF('作業'!$A$1=0,"",IF(E28="","",'作業'!$A$1))</f>
      </c>
      <c r="D28" s="286">
        <f t="shared" si="8"/>
      </c>
      <c r="E28" s="285">
        <f>IF(ISERROR(VLOOKUP($A28,'作業'!$A:$V,6,FALSE)),"",LEFT(VLOOKUP($A28,'作業'!$A:$V,6,FALSE),FIND("　",VLOOKUP($A28,'作業'!$A:$V,6,FALSE))-1))</f>
      </c>
      <c r="F28" s="285">
        <f>IF(ISERROR(VLOOKUP($A28,'作業'!$A:$V,6,FALSE)),"",MID(VLOOKUP($A28,'作業'!$A:$V,6,FALSE),FIND("　",VLOOKUP($A28,'作業'!$A:$V,6,FALSE))+1,100))</f>
      </c>
      <c r="G28" s="285">
        <f>IF(ISERROR(VLOOKUP($A28,'作業'!$A:$V,7,FALSE)),"",LEFT(VLOOKUP($A28,'作業'!$A:$V,7,FALSE),FIND("　",VLOOKUP($A28,'作業'!$A:$V,7,FALSE))-1))</f>
      </c>
      <c r="H28" s="285">
        <f>IF(ISERROR(VLOOKUP($A28,'作業'!$A:$V,7,FALSE)),"",MID(VLOOKUP($A28,'作業'!$A:$V,7,FALSE),FIND("　",VLOOKUP($A28,'作業'!$A:$V,7,FALSE))+1,100))</f>
      </c>
      <c r="I28" s="285">
        <f>IF(E28="","",VLOOKUP($A28,'作業'!$A:$V,16,FALSE))</f>
      </c>
      <c r="J28" s="673">
        <f>IF(E28="","",DATE(1900+IF(ISERROR(VLOOKUP($A28,'作業'!$A:$V,9,FALSE)),"",VLOOKUP($A28,'作業'!$A:$V,9,FALSE)),IF(ISERROR(VLOOKUP($A28,'作業'!$A:$V,11,FALSE)),"",VLOOKUP($A28,'作業'!$A:$V,11,FALSE)),IF(ISERROR(VLOOKUP($A28,'作業'!$A:$V,13,FALSE)),"",VLOOKUP($A28,'作業'!$A:$V,13,FALSE))))</f>
      </c>
      <c r="K28" s="285">
        <f>IF(E28="","",INDEX($AI$4:$AJ$6,MATCH(VLOOKUP(A28,'作業'!$A:$AB,28,FALSE),$AJ$4:$AJ$6,0),1))</f>
      </c>
      <c r="L28" s="287"/>
      <c r="M28" s="287"/>
      <c r="N28" s="285"/>
      <c r="O28" s="285"/>
      <c r="P28" s="286"/>
      <c r="Q28" s="286"/>
      <c r="R28" s="285"/>
      <c r="S28" s="262">
        <f>IF(ISERROR(VLOOKUP($A28,'作業'!$A:$V,21,FALSE)),"",VLOOKUP($A28,'作業'!$A:$V,21,FALSE))</f>
      </c>
      <c r="T28" s="288" t="e">
        <f t="shared" si="0"/>
        <v>#N/A</v>
      </c>
      <c r="U28" s="288" t="e">
        <f t="shared" si="1"/>
        <v>#N/A</v>
      </c>
      <c r="V28" s="289" t="e">
        <f t="shared" si="2"/>
        <v>#N/A</v>
      </c>
      <c r="W28" s="289" t="e">
        <f t="shared" si="3"/>
        <v>#N/A</v>
      </c>
      <c r="X28" s="289" t="e">
        <f t="shared" si="4"/>
        <v>#N/A</v>
      </c>
      <c r="Y28" s="289" t="e">
        <f t="shared" si="5"/>
        <v>#N/A</v>
      </c>
      <c r="Z28" s="289"/>
      <c r="AA28" s="289" t="e">
        <f t="shared" si="6"/>
        <v>#N/A</v>
      </c>
      <c r="AB28" s="281"/>
      <c r="AC28" s="293" t="s">
        <v>370</v>
      </c>
      <c r="AD28" s="294">
        <v>25</v>
      </c>
      <c r="AE28" s="290"/>
      <c r="AF28" s="304"/>
      <c r="AG28" s="304"/>
      <c r="AH28" s="304"/>
      <c r="AI28" s="304"/>
      <c r="AJ28" s="304"/>
    </row>
    <row r="29" spans="1:36" s="292" customFormat="1" ht="42.75" customHeight="1">
      <c r="A29" s="284">
        <v>26</v>
      </c>
      <c r="B29" s="286">
        <f t="shared" si="7"/>
      </c>
      <c r="C29" s="286">
        <f>IF('作業'!$A$1=0,"",IF(E29="","",'作業'!$A$1))</f>
      </c>
      <c r="D29" s="286">
        <f t="shared" si="8"/>
      </c>
      <c r="E29" s="285">
        <f>IF(ISERROR(VLOOKUP($A29,'作業'!$A:$V,6,FALSE)),"",LEFT(VLOOKUP($A29,'作業'!$A:$V,6,FALSE),FIND("　",VLOOKUP($A29,'作業'!$A:$V,6,FALSE))-1))</f>
      </c>
      <c r="F29" s="285">
        <f>IF(ISERROR(VLOOKUP($A29,'作業'!$A:$V,6,FALSE)),"",MID(VLOOKUP($A29,'作業'!$A:$V,6,FALSE),FIND("　",VLOOKUP($A29,'作業'!$A:$V,6,FALSE))+1,100))</f>
      </c>
      <c r="G29" s="285">
        <f>IF(ISERROR(VLOOKUP($A29,'作業'!$A:$V,7,FALSE)),"",LEFT(VLOOKUP($A29,'作業'!$A:$V,7,FALSE),FIND("　",VLOOKUP($A29,'作業'!$A:$V,7,FALSE))-1))</f>
      </c>
      <c r="H29" s="285">
        <f>IF(ISERROR(VLOOKUP($A29,'作業'!$A:$V,7,FALSE)),"",MID(VLOOKUP($A29,'作業'!$A:$V,7,FALSE),FIND("　",VLOOKUP($A29,'作業'!$A:$V,7,FALSE))+1,100))</f>
      </c>
      <c r="I29" s="285">
        <f>IF(E29="","",VLOOKUP($A29,'作業'!$A:$V,16,FALSE))</f>
      </c>
      <c r="J29" s="673">
        <f>IF(E29="","",DATE(1900+IF(ISERROR(VLOOKUP($A29,'作業'!$A:$V,9,FALSE)),"",VLOOKUP($A29,'作業'!$A:$V,9,FALSE)),IF(ISERROR(VLOOKUP($A29,'作業'!$A:$V,11,FALSE)),"",VLOOKUP($A29,'作業'!$A:$V,11,FALSE)),IF(ISERROR(VLOOKUP($A29,'作業'!$A:$V,13,FALSE)),"",VLOOKUP($A29,'作業'!$A:$V,13,FALSE))))</f>
      </c>
      <c r="K29" s="285">
        <f>IF(E29="","",INDEX($AI$4:$AJ$6,MATCH(VLOOKUP(A29,'作業'!$A:$AB,28,FALSE),$AJ$4:$AJ$6,0),1))</f>
      </c>
      <c r="L29" s="287"/>
      <c r="M29" s="287"/>
      <c r="N29" s="285"/>
      <c r="O29" s="285"/>
      <c r="P29" s="286"/>
      <c r="Q29" s="286"/>
      <c r="R29" s="285"/>
      <c r="S29" s="262">
        <f>IF(ISERROR(VLOOKUP($A29,'作業'!$A:$V,21,FALSE)),"",VLOOKUP($A29,'作業'!$A:$V,21,FALSE))</f>
      </c>
      <c r="T29" s="288" t="e">
        <f t="shared" si="0"/>
        <v>#N/A</v>
      </c>
      <c r="U29" s="288" t="e">
        <f t="shared" si="1"/>
        <v>#N/A</v>
      </c>
      <c r="V29" s="289" t="e">
        <f t="shared" si="2"/>
        <v>#N/A</v>
      </c>
      <c r="W29" s="289" t="e">
        <f t="shared" si="3"/>
        <v>#N/A</v>
      </c>
      <c r="X29" s="289" t="e">
        <f t="shared" si="4"/>
        <v>#N/A</v>
      </c>
      <c r="Y29" s="289" t="e">
        <f t="shared" si="5"/>
        <v>#N/A</v>
      </c>
      <c r="Z29" s="289"/>
      <c r="AA29" s="289" t="e">
        <f t="shared" si="6"/>
        <v>#N/A</v>
      </c>
      <c r="AB29" s="281"/>
      <c r="AC29" s="293" t="s">
        <v>371</v>
      </c>
      <c r="AD29" s="294">
        <v>26</v>
      </c>
      <c r="AE29" s="290"/>
      <c r="AF29" s="304"/>
      <c r="AG29" s="304"/>
      <c r="AH29" s="304"/>
      <c r="AI29" s="304"/>
      <c r="AJ29" s="304"/>
    </row>
    <row r="30" spans="1:36" s="292" customFormat="1" ht="42.75" customHeight="1">
      <c r="A30" s="284">
        <v>27</v>
      </c>
      <c r="B30" s="286">
        <f t="shared" si="7"/>
      </c>
      <c r="C30" s="286">
        <f>IF('作業'!$A$1=0,"",IF(E30="","",'作業'!$A$1))</f>
      </c>
      <c r="D30" s="286">
        <f t="shared" si="8"/>
      </c>
      <c r="E30" s="285">
        <f>IF(ISERROR(VLOOKUP($A30,'作業'!$A:$V,6,FALSE)),"",LEFT(VLOOKUP($A30,'作業'!$A:$V,6,FALSE),FIND("　",VLOOKUP($A30,'作業'!$A:$V,6,FALSE))-1))</f>
      </c>
      <c r="F30" s="285">
        <f>IF(ISERROR(VLOOKUP($A30,'作業'!$A:$V,6,FALSE)),"",MID(VLOOKUP($A30,'作業'!$A:$V,6,FALSE),FIND("　",VLOOKUP($A30,'作業'!$A:$V,6,FALSE))+1,100))</f>
      </c>
      <c r="G30" s="285">
        <f>IF(ISERROR(VLOOKUP($A30,'作業'!$A:$V,7,FALSE)),"",LEFT(VLOOKUP($A30,'作業'!$A:$V,7,FALSE),FIND("　",VLOOKUP($A30,'作業'!$A:$V,7,FALSE))-1))</f>
      </c>
      <c r="H30" s="285">
        <f>IF(ISERROR(VLOOKUP($A30,'作業'!$A:$V,7,FALSE)),"",MID(VLOOKUP($A30,'作業'!$A:$V,7,FALSE),FIND("　",VLOOKUP($A30,'作業'!$A:$V,7,FALSE))+1,100))</f>
      </c>
      <c r="I30" s="285">
        <f>IF(E30="","",VLOOKUP($A30,'作業'!$A:$V,16,FALSE))</f>
      </c>
      <c r="J30" s="673">
        <f>IF(E30="","",DATE(1900+IF(ISERROR(VLOOKUP($A30,'作業'!$A:$V,9,FALSE)),"",VLOOKUP($A30,'作業'!$A:$V,9,FALSE)),IF(ISERROR(VLOOKUP($A30,'作業'!$A:$V,11,FALSE)),"",VLOOKUP($A30,'作業'!$A:$V,11,FALSE)),IF(ISERROR(VLOOKUP($A30,'作業'!$A:$V,13,FALSE)),"",VLOOKUP($A30,'作業'!$A:$V,13,FALSE))))</f>
      </c>
      <c r="K30" s="285">
        <f>IF(E30="","",INDEX($AI$4:$AJ$6,MATCH(VLOOKUP(A30,'作業'!$A:$AB,28,FALSE),$AJ$4:$AJ$6,0),1))</f>
      </c>
      <c r="L30" s="287"/>
      <c r="M30" s="287"/>
      <c r="N30" s="285"/>
      <c r="O30" s="285"/>
      <c r="P30" s="286"/>
      <c r="Q30" s="286"/>
      <c r="R30" s="285"/>
      <c r="S30" s="262">
        <f>IF(ISERROR(VLOOKUP($A30,'作業'!$A:$V,21,FALSE)),"",VLOOKUP($A30,'作業'!$A:$V,21,FALSE))</f>
      </c>
      <c r="T30" s="288" t="e">
        <f t="shared" si="0"/>
        <v>#N/A</v>
      </c>
      <c r="U30" s="288" t="e">
        <f t="shared" si="1"/>
        <v>#N/A</v>
      </c>
      <c r="V30" s="289" t="e">
        <f t="shared" si="2"/>
        <v>#N/A</v>
      </c>
      <c r="W30" s="289" t="e">
        <f t="shared" si="3"/>
        <v>#N/A</v>
      </c>
      <c r="X30" s="289" t="e">
        <f t="shared" si="4"/>
        <v>#N/A</v>
      </c>
      <c r="Y30" s="289" t="e">
        <f t="shared" si="5"/>
        <v>#N/A</v>
      </c>
      <c r="Z30" s="289"/>
      <c r="AA30" s="289" t="e">
        <f t="shared" si="6"/>
        <v>#N/A</v>
      </c>
      <c r="AB30" s="281"/>
      <c r="AC30" s="293" t="s">
        <v>372</v>
      </c>
      <c r="AD30" s="294">
        <v>27</v>
      </c>
      <c r="AE30" s="290"/>
      <c r="AF30" s="304"/>
      <c r="AG30" s="304"/>
      <c r="AH30" s="304"/>
      <c r="AI30" s="304"/>
      <c r="AJ30" s="304"/>
    </row>
    <row r="31" spans="1:36" s="292" customFormat="1" ht="42.75" customHeight="1">
      <c r="A31" s="284">
        <v>28</v>
      </c>
      <c r="B31" s="286">
        <f t="shared" si="7"/>
      </c>
      <c r="C31" s="286">
        <f>IF('作業'!$A$1=0,"",IF(E31="","",'作業'!$A$1))</f>
      </c>
      <c r="D31" s="286">
        <f t="shared" si="8"/>
      </c>
      <c r="E31" s="285">
        <f>IF(ISERROR(VLOOKUP($A31,'作業'!$A:$V,6,FALSE)),"",LEFT(VLOOKUP($A31,'作業'!$A:$V,6,FALSE),FIND("　",VLOOKUP($A31,'作業'!$A:$V,6,FALSE))-1))</f>
      </c>
      <c r="F31" s="285">
        <f>IF(ISERROR(VLOOKUP($A31,'作業'!$A:$V,6,FALSE)),"",MID(VLOOKUP($A31,'作業'!$A:$V,6,FALSE),FIND("　",VLOOKUP($A31,'作業'!$A:$V,6,FALSE))+1,100))</f>
      </c>
      <c r="G31" s="285">
        <f>IF(ISERROR(VLOOKUP($A31,'作業'!$A:$V,7,FALSE)),"",LEFT(VLOOKUP($A31,'作業'!$A:$V,7,FALSE),FIND("　",VLOOKUP($A31,'作業'!$A:$V,7,FALSE))-1))</f>
      </c>
      <c r="H31" s="285">
        <f>IF(ISERROR(VLOOKUP($A31,'作業'!$A:$V,7,FALSE)),"",MID(VLOOKUP($A31,'作業'!$A:$V,7,FALSE),FIND("　",VLOOKUP($A31,'作業'!$A:$V,7,FALSE))+1,100))</f>
      </c>
      <c r="I31" s="285">
        <f>IF(E31="","",VLOOKUP($A31,'作業'!$A:$V,16,FALSE))</f>
      </c>
      <c r="J31" s="673">
        <f>IF(E31="","",DATE(1900+IF(ISERROR(VLOOKUP($A31,'作業'!$A:$V,9,FALSE)),"",VLOOKUP($A31,'作業'!$A:$V,9,FALSE)),IF(ISERROR(VLOOKUP($A31,'作業'!$A:$V,11,FALSE)),"",VLOOKUP($A31,'作業'!$A:$V,11,FALSE)),IF(ISERROR(VLOOKUP($A31,'作業'!$A:$V,13,FALSE)),"",VLOOKUP($A31,'作業'!$A:$V,13,FALSE))))</f>
      </c>
      <c r="K31" s="285">
        <f>IF(E31="","",INDEX($AI$4:$AJ$6,MATCH(VLOOKUP(A31,'作業'!$A:$AB,28,FALSE),$AJ$4:$AJ$6,0),1))</f>
      </c>
      <c r="L31" s="287"/>
      <c r="M31" s="287"/>
      <c r="N31" s="285"/>
      <c r="O31" s="285"/>
      <c r="P31" s="286"/>
      <c r="Q31" s="286"/>
      <c r="R31" s="285"/>
      <c r="S31" s="262">
        <f>IF(ISERROR(VLOOKUP($A31,'作業'!$A:$V,21,FALSE)),"",VLOOKUP($A31,'作業'!$A:$V,21,FALSE))</f>
      </c>
      <c r="T31" s="288" t="e">
        <f t="shared" si="0"/>
        <v>#N/A</v>
      </c>
      <c r="U31" s="288" t="e">
        <f t="shared" si="1"/>
        <v>#N/A</v>
      </c>
      <c r="V31" s="289" t="e">
        <f t="shared" si="2"/>
        <v>#N/A</v>
      </c>
      <c r="W31" s="289" t="e">
        <f t="shared" si="3"/>
        <v>#N/A</v>
      </c>
      <c r="X31" s="289" t="e">
        <f t="shared" si="4"/>
        <v>#N/A</v>
      </c>
      <c r="Y31" s="289" t="e">
        <f t="shared" si="5"/>
        <v>#N/A</v>
      </c>
      <c r="Z31" s="289"/>
      <c r="AA31" s="289" t="e">
        <f t="shared" si="6"/>
        <v>#N/A</v>
      </c>
      <c r="AB31" s="281"/>
      <c r="AC31" s="293" t="s">
        <v>373</v>
      </c>
      <c r="AD31" s="294">
        <v>28</v>
      </c>
      <c r="AE31" s="290"/>
      <c r="AF31" s="304"/>
      <c r="AG31" s="304"/>
      <c r="AH31" s="304"/>
      <c r="AI31" s="304"/>
      <c r="AJ31" s="304"/>
    </row>
    <row r="32" spans="1:36" s="292" customFormat="1" ht="42.75" customHeight="1">
      <c r="A32" s="284">
        <v>29</v>
      </c>
      <c r="B32" s="286">
        <f t="shared" si="7"/>
      </c>
      <c r="C32" s="286">
        <f>IF('作業'!$A$1=0,"",IF(E32="","",'作業'!$A$1))</f>
      </c>
      <c r="D32" s="286">
        <f t="shared" si="8"/>
      </c>
      <c r="E32" s="285">
        <f>IF(ISERROR(VLOOKUP($A32,'作業'!$A:$V,6,FALSE)),"",LEFT(VLOOKUP($A32,'作業'!$A:$V,6,FALSE),FIND("　",VLOOKUP($A32,'作業'!$A:$V,6,FALSE))-1))</f>
      </c>
      <c r="F32" s="285">
        <f>IF(ISERROR(VLOOKUP($A32,'作業'!$A:$V,6,FALSE)),"",MID(VLOOKUP($A32,'作業'!$A:$V,6,FALSE),FIND("　",VLOOKUP($A32,'作業'!$A:$V,6,FALSE))+1,100))</f>
      </c>
      <c r="G32" s="285">
        <f>IF(ISERROR(VLOOKUP($A32,'作業'!$A:$V,7,FALSE)),"",LEFT(VLOOKUP($A32,'作業'!$A:$V,7,FALSE),FIND("　",VLOOKUP($A32,'作業'!$A:$V,7,FALSE))-1))</f>
      </c>
      <c r="H32" s="285">
        <f>IF(ISERROR(VLOOKUP($A32,'作業'!$A:$V,7,FALSE)),"",MID(VLOOKUP($A32,'作業'!$A:$V,7,FALSE),FIND("　",VLOOKUP($A32,'作業'!$A:$V,7,FALSE))+1,100))</f>
      </c>
      <c r="I32" s="285">
        <f>IF(E32="","",VLOOKUP($A32,'作業'!$A:$V,16,FALSE))</f>
      </c>
      <c r="J32" s="673">
        <f>IF(E32="","",DATE(1900+IF(ISERROR(VLOOKUP($A32,'作業'!$A:$V,9,FALSE)),"",VLOOKUP($A32,'作業'!$A:$V,9,FALSE)),IF(ISERROR(VLOOKUP($A32,'作業'!$A:$V,11,FALSE)),"",VLOOKUP($A32,'作業'!$A:$V,11,FALSE)),IF(ISERROR(VLOOKUP($A32,'作業'!$A:$V,13,FALSE)),"",VLOOKUP($A32,'作業'!$A:$V,13,FALSE))))</f>
      </c>
      <c r="K32" s="285">
        <f>IF(E32="","",INDEX($AI$4:$AJ$6,MATCH(VLOOKUP(A32,'作業'!$A:$AB,28,FALSE),$AJ$4:$AJ$6,0),1))</f>
      </c>
      <c r="L32" s="287"/>
      <c r="M32" s="287"/>
      <c r="N32" s="285"/>
      <c r="O32" s="285"/>
      <c r="P32" s="286"/>
      <c r="Q32" s="286"/>
      <c r="R32" s="285"/>
      <c r="S32" s="262">
        <f>IF(ISERROR(VLOOKUP($A32,'作業'!$A:$V,21,FALSE)),"",VLOOKUP($A32,'作業'!$A:$V,21,FALSE))</f>
      </c>
      <c r="T32" s="288" t="e">
        <f t="shared" si="0"/>
        <v>#N/A</v>
      </c>
      <c r="U32" s="288" t="e">
        <f t="shared" si="1"/>
        <v>#N/A</v>
      </c>
      <c r="V32" s="289" t="e">
        <f t="shared" si="2"/>
        <v>#N/A</v>
      </c>
      <c r="W32" s="289" t="e">
        <f t="shared" si="3"/>
        <v>#N/A</v>
      </c>
      <c r="X32" s="289" t="e">
        <f t="shared" si="4"/>
        <v>#N/A</v>
      </c>
      <c r="Y32" s="289" t="e">
        <f t="shared" si="5"/>
        <v>#N/A</v>
      </c>
      <c r="Z32" s="289"/>
      <c r="AA32" s="289" t="e">
        <f t="shared" si="6"/>
        <v>#N/A</v>
      </c>
      <c r="AB32" s="281"/>
      <c r="AC32" s="293" t="s">
        <v>374</v>
      </c>
      <c r="AD32" s="294">
        <v>29</v>
      </c>
      <c r="AE32" s="290"/>
      <c r="AF32" s="304"/>
      <c r="AG32" s="304"/>
      <c r="AH32" s="304"/>
      <c r="AI32" s="304"/>
      <c r="AJ32" s="304"/>
    </row>
    <row r="33" spans="1:36" s="292" customFormat="1" ht="42.75" customHeight="1">
      <c r="A33" s="284">
        <v>30</v>
      </c>
      <c r="B33" s="286">
        <f t="shared" si="7"/>
      </c>
      <c r="C33" s="286">
        <f>IF('作業'!$A$1=0,"",IF(E33="","",'作業'!$A$1))</f>
      </c>
      <c r="D33" s="286">
        <f t="shared" si="8"/>
      </c>
      <c r="E33" s="285">
        <f>IF(ISERROR(VLOOKUP($A33,'作業'!$A:$V,6,FALSE)),"",LEFT(VLOOKUP($A33,'作業'!$A:$V,6,FALSE),FIND("　",VLOOKUP($A33,'作業'!$A:$V,6,FALSE))-1))</f>
      </c>
      <c r="F33" s="285">
        <f>IF(ISERROR(VLOOKUP($A33,'作業'!$A:$V,6,FALSE)),"",MID(VLOOKUP($A33,'作業'!$A:$V,6,FALSE),FIND("　",VLOOKUP($A33,'作業'!$A:$V,6,FALSE))+1,100))</f>
      </c>
      <c r="G33" s="285">
        <f>IF(ISERROR(VLOOKUP($A33,'作業'!$A:$V,7,FALSE)),"",LEFT(VLOOKUP($A33,'作業'!$A:$V,7,FALSE),FIND("　",VLOOKUP($A33,'作業'!$A:$V,7,FALSE))-1))</f>
      </c>
      <c r="H33" s="285">
        <f>IF(ISERROR(VLOOKUP($A33,'作業'!$A:$V,7,FALSE)),"",MID(VLOOKUP($A33,'作業'!$A:$V,7,FALSE),FIND("　",VLOOKUP($A33,'作業'!$A:$V,7,FALSE))+1,100))</f>
      </c>
      <c r="I33" s="285">
        <f>IF(E33="","",VLOOKUP($A33,'作業'!$A:$V,16,FALSE))</f>
      </c>
      <c r="J33" s="673">
        <f>IF(E33="","",DATE(1900+IF(ISERROR(VLOOKUP($A33,'作業'!$A:$V,9,FALSE)),"",VLOOKUP($A33,'作業'!$A:$V,9,FALSE)),IF(ISERROR(VLOOKUP($A33,'作業'!$A:$V,11,FALSE)),"",VLOOKUP($A33,'作業'!$A:$V,11,FALSE)),IF(ISERROR(VLOOKUP($A33,'作業'!$A:$V,13,FALSE)),"",VLOOKUP($A33,'作業'!$A:$V,13,FALSE))))</f>
      </c>
      <c r="K33" s="285">
        <f>IF(E33="","",INDEX($AI$4:$AJ$6,MATCH(VLOOKUP(A33,'作業'!$A:$AB,28,FALSE),$AJ$4:$AJ$6,0),1))</f>
      </c>
      <c r="L33" s="287"/>
      <c r="M33" s="287"/>
      <c r="N33" s="285"/>
      <c r="O33" s="285"/>
      <c r="P33" s="286"/>
      <c r="Q33" s="286"/>
      <c r="R33" s="285"/>
      <c r="S33" s="262">
        <f>IF(ISERROR(VLOOKUP($A33,'作業'!$A:$V,21,FALSE)),"",VLOOKUP($A33,'作業'!$A:$V,21,FALSE))</f>
      </c>
      <c r="T33" s="288" t="e">
        <f t="shared" si="0"/>
        <v>#N/A</v>
      </c>
      <c r="U33" s="288" t="e">
        <f t="shared" si="1"/>
        <v>#N/A</v>
      </c>
      <c r="V33" s="289" t="e">
        <f t="shared" si="2"/>
        <v>#N/A</v>
      </c>
      <c r="W33" s="289" t="e">
        <f t="shared" si="3"/>
        <v>#N/A</v>
      </c>
      <c r="X33" s="289" t="e">
        <f t="shared" si="4"/>
        <v>#N/A</v>
      </c>
      <c r="Y33" s="289" t="e">
        <f t="shared" si="5"/>
        <v>#N/A</v>
      </c>
      <c r="Z33" s="289"/>
      <c r="AA33" s="289" t="e">
        <f t="shared" si="6"/>
        <v>#N/A</v>
      </c>
      <c r="AB33" s="281"/>
      <c r="AC33" s="293" t="s">
        <v>375</v>
      </c>
      <c r="AD33" s="294">
        <v>30</v>
      </c>
      <c r="AE33" s="290"/>
      <c r="AF33" s="304"/>
      <c r="AG33" s="304"/>
      <c r="AH33" s="304"/>
      <c r="AI33" s="304"/>
      <c r="AJ33" s="304"/>
    </row>
    <row r="34" spans="2:36" ht="42.75" customHeight="1">
      <c r="B34" s="309"/>
      <c r="C34" s="310"/>
      <c r="D34" s="310"/>
      <c r="E34" s="309"/>
      <c r="F34" s="309"/>
      <c r="G34" s="311"/>
      <c r="H34" s="311"/>
      <c r="I34" s="312"/>
      <c r="J34" s="313"/>
      <c r="K34" s="312"/>
      <c r="L34" s="309"/>
      <c r="M34" s="314"/>
      <c r="N34" s="309"/>
      <c r="O34" s="309"/>
      <c r="P34" s="309"/>
      <c r="Q34" s="313"/>
      <c r="R34" s="309"/>
      <c r="S34" s="309"/>
      <c r="T34" s="315"/>
      <c r="U34" s="315"/>
      <c r="V34" s="316"/>
      <c r="W34" s="316"/>
      <c r="X34" s="317"/>
      <c r="Y34" s="317"/>
      <c r="Z34" s="317"/>
      <c r="AA34" s="317"/>
      <c r="AC34" s="293" t="s">
        <v>376</v>
      </c>
      <c r="AD34" s="294">
        <v>31</v>
      </c>
      <c r="AE34" s="290"/>
      <c r="AF34" s="304"/>
      <c r="AG34" s="304"/>
      <c r="AH34" s="304"/>
      <c r="AI34" s="304"/>
      <c r="AJ34" s="304"/>
    </row>
    <row r="35" spans="2:36" ht="42.75" customHeight="1">
      <c r="B35" s="309"/>
      <c r="C35" s="310"/>
      <c r="D35" s="310"/>
      <c r="E35" s="309"/>
      <c r="F35" s="309"/>
      <c r="G35" s="311"/>
      <c r="H35" s="311"/>
      <c r="I35" s="312"/>
      <c r="J35" s="313"/>
      <c r="K35" s="312"/>
      <c r="L35" s="309"/>
      <c r="M35" s="314"/>
      <c r="N35" s="309"/>
      <c r="O35" s="309"/>
      <c r="P35" s="309"/>
      <c r="Q35" s="313"/>
      <c r="R35" s="309"/>
      <c r="S35" s="309"/>
      <c r="T35" s="315"/>
      <c r="U35" s="315"/>
      <c r="V35" s="316"/>
      <c r="W35" s="316"/>
      <c r="X35" s="317"/>
      <c r="Y35" s="317"/>
      <c r="Z35" s="317"/>
      <c r="AA35" s="317"/>
      <c r="AC35" s="293" t="s">
        <v>377</v>
      </c>
      <c r="AD35" s="294">
        <v>32</v>
      </c>
      <c r="AE35" s="290"/>
      <c r="AF35" s="304"/>
      <c r="AG35" s="304"/>
      <c r="AH35" s="304"/>
      <c r="AI35" s="304"/>
      <c r="AJ35" s="304"/>
    </row>
    <row r="36" spans="29:36" ht="42.75" customHeight="1">
      <c r="AC36" s="293" t="s">
        <v>378</v>
      </c>
      <c r="AD36" s="294">
        <v>33</v>
      </c>
      <c r="AE36" s="290"/>
      <c r="AF36" s="304"/>
      <c r="AG36" s="304"/>
      <c r="AH36" s="304"/>
      <c r="AI36" s="304"/>
      <c r="AJ36" s="304"/>
    </row>
    <row r="37" spans="29:36" ht="42.75" customHeight="1">
      <c r="AC37" s="293" t="s">
        <v>379</v>
      </c>
      <c r="AD37" s="294">
        <v>34</v>
      </c>
      <c r="AE37" s="290"/>
      <c r="AF37" s="304"/>
      <c r="AG37" s="304"/>
      <c r="AH37" s="304"/>
      <c r="AI37" s="304"/>
      <c r="AJ37" s="304"/>
    </row>
    <row r="38" spans="29:36" ht="42.75" customHeight="1">
      <c r="AC38" s="293" t="s">
        <v>380</v>
      </c>
      <c r="AD38" s="294">
        <v>35</v>
      </c>
      <c r="AE38" s="290"/>
      <c r="AF38" s="304"/>
      <c r="AG38" s="304"/>
      <c r="AH38" s="304"/>
      <c r="AI38" s="304"/>
      <c r="AJ38" s="304"/>
    </row>
    <row r="39" spans="29:36" ht="42.75" customHeight="1">
      <c r="AC39" s="293" t="s">
        <v>381</v>
      </c>
      <c r="AD39" s="294">
        <v>36</v>
      </c>
      <c r="AE39" s="290"/>
      <c r="AF39" s="304"/>
      <c r="AG39" s="304"/>
      <c r="AH39" s="304"/>
      <c r="AI39" s="304"/>
      <c r="AJ39" s="304"/>
    </row>
    <row r="40" spans="29:36" ht="42.75" customHeight="1">
      <c r="AC40" s="293" t="s">
        <v>382</v>
      </c>
      <c r="AD40" s="294">
        <v>37</v>
      </c>
      <c r="AE40" s="290"/>
      <c r="AF40" s="304"/>
      <c r="AG40" s="304"/>
      <c r="AH40" s="304"/>
      <c r="AI40" s="304"/>
      <c r="AJ40" s="304"/>
    </row>
    <row r="41" spans="29:36" ht="42.75" customHeight="1">
      <c r="AC41" s="293" t="s">
        <v>383</v>
      </c>
      <c r="AD41" s="294">
        <v>38</v>
      </c>
      <c r="AE41" s="290"/>
      <c r="AF41" s="304"/>
      <c r="AG41" s="304"/>
      <c r="AH41" s="304"/>
      <c r="AI41" s="304"/>
      <c r="AJ41" s="304"/>
    </row>
    <row r="42" spans="29:36" ht="42.75" customHeight="1">
      <c r="AC42" s="293" t="s">
        <v>384</v>
      </c>
      <c r="AD42" s="294">
        <v>39</v>
      </c>
      <c r="AE42" s="290"/>
      <c r="AF42" s="304"/>
      <c r="AG42" s="304"/>
      <c r="AH42" s="304"/>
      <c r="AI42" s="304"/>
      <c r="AJ42" s="304"/>
    </row>
    <row r="43" spans="29:36" ht="42.75" customHeight="1">
      <c r="AC43" s="293" t="s">
        <v>385</v>
      </c>
      <c r="AD43" s="294">
        <v>40</v>
      </c>
      <c r="AE43" s="290"/>
      <c r="AF43" s="304"/>
      <c r="AG43" s="304"/>
      <c r="AH43" s="304"/>
      <c r="AI43" s="304"/>
      <c r="AJ43" s="304"/>
    </row>
    <row r="44" spans="29:36" ht="42.75" customHeight="1">
      <c r="AC44" s="293" t="s">
        <v>386</v>
      </c>
      <c r="AD44" s="294">
        <v>41</v>
      </c>
      <c r="AE44" s="290"/>
      <c r="AF44" s="304"/>
      <c r="AG44" s="304"/>
      <c r="AH44" s="304"/>
      <c r="AI44" s="304"/>
      <c r="AJ44" s="304"/>
    </row>
    <row r="45" spans="29:36" ht="42.75" customHeight="1">
      <c r="AC45" s="293" t="s">
        <v>387</v>
      </c>
      <c r="AD45" s="294">
        <v>42</v>
      </c>
      <c r="AE45" s="290"/>
      <c r="AF45" s="304"/>
      <c r="AG45" s="304"/>
      <c r="AH45" s="304"/>
      <c r="AI45" s="304"/>
      <c r="AJ45" s="304"/>
    </row>
    <row r="46" spans="29:36" ht="42.75" customHeight="1">
      <c r="AC46" s="293" t="s">
        <v>388</v>
      </c>
      <c r="AD46" s="294">
        <v>43</v>
      </c>
      <c r="AE46" s="290"/>
      <c r="AF46" s="304"/>
      <c r="AG46" s="304"/>
      <c r="AH46" s="304"/>
      <c r="AI46" s="304"/>
      <c r="AJ46" s="304"/>
    </row>
    <row r="47" spans="29:36" ht="42.75" customHeight="1">
      <c r="AC47" s="293" t="s">
        <v>389</v>
      </c>
      <c r="AD47" s="294">
        <v>44</v>
      </c>
      <c r="AE47" s="290"/>
      <c r="AF47" s="304"/>
      <c r="AG47" s="304"/>
      <c r="AH47" s="304"/>
      <c r="AI47" s="304"/>
      <c r="AJ47" s="304"/>
    </row>
    <row r="48" spans="29:36" ht="42.75" customHeight="1">
      <c r="AC48" s="293" t="s">
        <v>390</v>
      </c>
      <c r="AD48" s="294">
        <v>45</v>
      </c>
      <c r="AE48" s="290"/>
      <c r="AF48" s="304"/>
      <c r="AG48" s="304"/>
      <c r="AH48" s="304"/>
      <c r="AI48" s="304"/>
      <c r="AJ48" s="304"/>
    </row>
    <row r="49" spans="29:36" ht="42.75" customHeight="1">
      <c r="AC49" s="293" t="s">
        <v>391</v>
      </c>
      <c r="AD49" s="294">
        <v>46</v>
      </c>
      <c r="AE49" s="290"/>
      <c r="AF49" s="304"/>
      <c r="AG49" s="304"/>
      <c r="AH49" s="304"/>
      <c r="AI49" s="304"/>
      <c r="AJ49" s="304"/>
    </row>
    <row r="50" spans="29:36" ht="42.75" customHeight="1">
      <c r="AC50" s="293" t="s">
        <v>392</v>
      </c>
      <c r="AD50" s="294">
        <v>47</v>
      </c>
      <c r="AE50" s="290"/>
      <c r="AF50" s="304"/>
      <c r="AG50" s="304"/>
      <c r="AH50" s="304"/>
      <c r="AI50" s="304"/>
      <c r="AJ50" s="304"/>
    </row>
    <row r="51" ht="42.75" customHeight="1"/>
    <row r="52" ht="42.75" customHeight="1"/>
    <row r="53" ht="42.75" customHeight="1"/>
    <row r="54" ht="42.75" customHeight="1"/>
    <row r="55" ht="42.75" customHeight="1"/>
    <row r="56" ht="42.75" customHeight="1"/>
    <row r="57" ht="42.75" customHeight="1"/>
    <row r="58" ht="42.75" customHeight="1"/>
    <row r="59" ht="42.75" customHeight="1"/>
    <row r="60" ht="42.75" customHeight="1"/>
    <row r="61" ht="42.75" customHeight="1"/>
    <row r="62" ht="42.75" customHeight="1"/>
    <row r="63" ht="42.75" customHeight="1"/>
    <row r="64" ht="42.75" customHeight="1"/>
    <row r="65" ht="42.75" customHeight="1"/>
    <row r="66" ht="42.75" customHeight="1"/>
    <row r="67" ht="42.75" customHeight="1"/>
    <row r="68" ht="42.75" customHeight="1"/>
    <row r="69" ht="42.75" customHeight="1"/>
    <row r="70" ht="42.75" customHeight="1"/>
    <row r="71" ht="42.75" customHeight="1"/>
    <row r="72" ht="42.75" customHeight="1"/>
    <row r="73" ht="42.75" customHeight="1"/>
    <row r="74" ht="42.75" customHeight="1"/>
    <row r="75" ht="42.75" customHeight="1"/>
    <row r="76" ht="42.75" customHeight="1"/>
    <row r="77" ht="42.75" customHeight="1"/>
    <row r="78" ht="42.75" customHeight="1"/>
    <row r="79" ht="42.75" customHeight="1"/>
    <row r="80" ht="42.75" customHeight="1"/>
    <row r="81" ht="42.75" customHeight="1"/>
    <row r="82" ht="42.75" customHeight="1"/>
    <row r="83" ht="42.75" customHeight="1"/>
    <row r="84" ht="42.75" customHeight="1"/>
    <row r="85" ht="42.75" customHeight="1"/>
    <row r="86" ht="42.75" customHeight="1"/>
    <row r="87" ht="42.75" customHeight="1"/>
    <row r="88" ht="42.75" customHeight="1"/>
    <row r="89" ht="42.75" customHeight="1"/>
    <row r="90" ht="42.75" customHeight="1"/>
    <row r="91" ht="42.75" customHeight="1"/>
    <row r="92" ht="42.75" customHeight="1"/>
    <row r="93" ht="42.75" customHeight="1"/>
    <row r="94" ht="42.75" customHeight="1"/>
    <row r="95" ht="42.75" customHeight="1"/>
    <row r="96" ht="42.75" customHeight="1"/>
    <row r="97" ht="42.75" customHeight="1"/>
    <row r="98" ht="42.75" customHeight="1"/>
  </sheetData>
  <sheetProtection sheet="1"/>
  <mergeCells count="23">
    <mergeCell ref="A1:A2"/>
    <mergeCell ref="B1:B2"/>
    <mergeCell ref="C1:C2"/>
    <mergeCell ref="D1:D2"/>
    <mergeCell ref="E1:E2"/>
    <mergeCell ref="F1:F2"/>
    <mergeCell ref="AI3:AJ3"/>
    <mergeCell ref="G1:G2"/>
    <mergeCell ref="H1:H2"/>
    <mergeCell ref="I1:I2"/>
    <mergeCell ref="J1:J2"/>
    <mergeCell ref="K1:K2"/>
    <mergeCell ref="M1:O1"/>
    <mergeCell ref="AI9:AJ9"/>
    <mergeCell ref="AI14:AJ14"/>
    <mergeCell ref="AF18:AG18"/>
    <mergeCell ref="AF22:AG22"/>
    <mergeCell ref="AI23:AJ23"/>
    <mergeCell ref="P1:P2"/>
    <mergeCell ref="Q1:Q2"/>
    <mergeCell ref="R1:S1"/>
    <mergeCell ref="AC3:AD3"/>
    <mergeCell ref="AF3:AG3"/>
  </mergeCells>
  <dataValidations count="6">
    <dataValidation type="list" allowBlank="1" showInputMessage="1" showErrorMessage="1" sqref="Z3:Z33">
      <formula1>"資格登録中,資格申請中,資格停止中"</formula1>
    </dataValidation>
    <dataValidation type="list" allowBlank="1" showInputMessage="1" showErrorMessage="1" sqref="Q3:Q33">
      <formula1>"参加する,参加しない"</formula1>
    </dataValidation>
    <dataValidation type="list" allowBlank="1" showInputMessage="1" showErrorMessage="1" sqref="P3:P33">
      <formula1>"初参加,参加経験あり"</formula1>
    </dataValidation>
    <dataValidation allowBlank="1" showInputMessage="1" showErrorMessage="1" imeMode="off" sqref="S4:S33 L4:M33 J4:J33"/>
    <dataValidation allowBlank="1" showErrorMessage="1" sqref="C1:D65536 I1:I65536"/>
    <dataValidation type="list" allowBlank="1" showInputMessage="1" showErrorMessage="1" sqref="R4:R33">
      <formula1>$AI$15:$AI$21</formula1>
    </dataValidation>
  </dataValidations>
  <printOptions/>
  <pageMargins left="0.7086614173228347" right="0.7086614173228347" top="1.1811023622047245" bottom="0.7480314960629921" header="0.7874015748031497" footer="0.31496062992125984"/>
  <pageSetup horizontalDpi="600" verticalDpi="600" orientation="landscape" paperSize="9" scale="65" r:id="rId3"/>
  <headerFooter>
    <oddHeader>&amp;C&amp;22日本スポーツマスターズ２０１７　参加登録DB（個人競技）</oddHeader>
  </headerFooter>
  <legacyDrawing r:id="rId2"/>
</worksheet>
</file>

<file path=xl/worksheets/sheet12.xml><?xml version="1.0" encoding="utf-8"?>
<worksheet xmlns="http://schemas.openxmlformats.org/spreadsheetml/2006/main" xmlns:r="http://schemas.openxmlformats.org/officeDocument/2006/relationships">
  <dimension ref="A1:IV36"/>
  <sheetViews>
    <sheetView zoomScalePageLayoutView="0" workbookViewId="0" topLeftCell="A1">
      <selection activeCell="J43" sqref="J43"/>
    </sheetView>
  </sheetViews>
  <sheetFormatPr defaultColWidth="9.00390625" defaultRowHeight="13.5"/>
  <cols>
    <col min="7" max="7" width="86.75390625" style="0" customWidth="1"/>
  </cols>
  <sheetData>
    <row r="1" spans="1:256" ht="13.5">
      <c r="A1" s="671" t="s">
        <v>239</v>
      </c>
      <c r="B1" s="671"/>
      <c r="C1" s="671"/>
      <c r="D1" s="671"/>
      <c r="E1" s="671"/>
      <c r="F1" s="671"/>
      <c r="G1" s="671"/>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c r="DM1" s="263"/>
      <c r="DN1" s="263"/>
      <c r="DO1" s="263"/>
      <c r="DP1" s="263"/>
      <c r="DQ1" s="263"/>
      <c r="DR1" s="263"/>
      <c r="DS1" s="263"/>
      <c r="DT1" s="263"/>
      <c r="DU1" s="263"/>
      <c r="DV1" s="263"/>
      <c r="DW1" s="263"/>
      <c r="DX1" s="263"/>
      <c r="DY1" s="263"/>
      <c r="DZ1" s="263"/>
      <c r="EA1" s="263"/>
      <c r="EB1" s="263"/>
      <c r="EC1" s="263"/>
      <c r="ED1" s="263"/>
      <c r="EE1" s="263"/>
      <c r="EF1" s="263"/>
      <c r="EG1" s="263"/>
      <c r="EH1" s="263"/>
      <c r="EI1" s="263"/>
      <c r="EJ1" s="263"/>
      <c r="EK1" s="263"/>
      <c r="EL1" s="263"/>
      <c r="EM1" s="263"/>
      <c r="EN1" s="263"/>
      <c r="EO1" s="263"/>
      <c r="EP1" s="263"/>
      <c r="EQ1" s="263"/>
      <c r="ER1" s="263"/>
      <c r="ES1" s="263"/>
      <c r="ET1" s="263"/>
      <c r="EU1" s="263"/>
      <c r="EV1" s="263"/>
      <c r="EW1" s="263"/>
      <c r="EX1" s="263"/>
      <c r="EY1" s="263"/>
      <c r="EZ1" s="263"/>
      <c r="FA1" s="263"/>
      <c r="FB1" s="263"/>
      <c r="FC1" s="263"/>
      <c r="FD1" s="263"/>
      <c r="FE1" s="263"/>
      <c r="FF1" s="263"/>
      <c r="FG1" s="263"/>
      <c r="FH1" s="263"/>
      <c r="FI1" s="263"/>
      <c r="FJ1" s="263"/>
      <c r="FK1" s="263"/>
      <c r="FL1" s="263"/>
      <c r="FM1" s="263"/>
      <c r="FN1" s="263"/>
      <c r="FO1" s="263"/>
      <c r="FP1" s="263"/>
      <c r="FQ1" s="263"/>
      <c r="FR1" s="263"/>
      <c r="FS1" s="263"/>
      <c r="FT1" s="263"/>
      <c r="FU1" s="263"/>
      <c r="FV1" s="263"/>
      <c r="FW1" s="263"/>
      <c r="FX1" s="263"/>
      <c r="FY1" s="263"/>
      <c r="FZ1" s="263"/>
      <c r="GA1" s="263"/>
      <c r="GB1" s="263"/>
      <c r="GC1" s="263"/>
      <c r="GD1" s="263"/>
      <c r="GE1" s="263"/>
      <c r="GF1" s="263"/>
      <c r="GG1" s="263"/>
      <c r="GH1" s="263"/>
      <c r="GI1" s="263"/>
      <c r="GJ1" s="263"/>
      <c r="GK1" s="263"/>
      <c r="GL1" s="263"/>
      <c r="GM1" s="263"/>
      <c r="GN1" s="263"/>
      <c r="GO1" s="263"/>
      <c r="GP1" s="263"/>
      <c r="GQ1" s="263"/>
      <c r="GR1" s="263"/>
      <c r="GS1" s="263"/>
      <c r="GT1" s="263"/>
      <c r="GU1" s="263"/>
      <c r="GV1" s="263"/>
      <c r="GW1" s="263"/>
      <c r="GX1" s="263"/>
      <c r="GY1" s="263"/>
      <c r="GZ1" s="263"/>
      <c r="HA1" s="263"/>
      <c r="HB1" s="263"/>
      <c r="HC1" s="263"/>
      <c r="HD1" s="263"/>
      <c r="HE1" s="263"/>
      <c r="HF1" s="263"/>
      <c r="HG1" s="263"/>
      <c r="HH1" s="263"/>
      <c r="HI1" s="263"/>
      <c r="HJ1" s="263"/>
      <c r="HK1" s="263"/>
      <c r="HL1" s="263"/>
      <c r="HM1" s="263"/>
      <c r="HN1" s="263"/>
      <c r="HO1" s="263"/>
      <c r="HP1" s="263"/>
      <c r="HQ1" s="263"/>
      <c r="HR1" s="263"/>
      <c r="HS1" s="263"/>
      <c r="HT1" s="263"/>
      <c r="HU1" s="263"/>
      <c r="HV1" s="263"/>
      <c r="HW1" s="263"/>
      <c r="HX1" s="263"/>
      <c r="HY1" s="263"/>
      <c r="HZ1" s="263"/>
      <c r="IA1" s="263"/>
      <c r="IB1" s="263"/>
      <c r="IC1" s="263"/>
      <c r="ID1" s="263"/>
      <c r="IE1" s="263"/>
      <c r="IF1" s="263"/>
      <c r="IG1" s="263"/>
      <c r="IH1" s="263"/>
      <c r="II1" s="263"/>
      <c r="IJ1" s="263"/>
      <c r="IK1" s="263"/>
      <c r="IL1" s="263"/>
      <c r="IM1" s="263"/>
      <c r="IN1" s="263"/>
      <c r="IO1" s="263"/>
      <c r="IP1" s="263"/>
      <c r="IQ1" s="263"/>
      <c r="IR1" s="263"/>
      <c r="IS1" s="263"/>
      <c r="IT1" s="263"/>
      <c r="IU1" s="263"/>
      <c r="IV1" s="263"/>
    </row>
    <row r="2" spans="1:256" ht="13.5">
      <c r="A2" s="264"/>
      <c r="B2" s="265"/>
      <c r="C2" s="265"/>
      <c r="D2" s="265"/>
      <c r="E2" s="265"/>
      <c r="F2" s="265"/>
      <c r="G2" s="265"/>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c r="EQ2" s="263"/>
      <c r="ER2" s="263"/>
      <c r="ES2" s="263"/>
      <c r="ET2" s="263"/>
      <c r="EU2" s="263"/>
      <c r="EV2" s="263"/>
      <c r="EW2" s="263"/>
      <c r="EX2" s="263"/>
      <c r="EY2" s="263"/>
      <c r="EZ2" s="263"/>
      <c r="FA2" s="263"/>
      <c r="FB2" s="263"/>
      <c r="FC2" s="263"/>
      <c r="FD2" s="263"/>
      <c r="FE2" s="263"/>
      <c r="FF2" s="263"/>
      <c r="FG2" s="263"/>
      <c r="FH2" s="263"/>
      <c r="FI2" s="263"/>
      <c r="FJ2" s="263"/>
      <c r="FK2" s="263"/>
      <c r="FL2" s="263"/>
      <c r="FM2" s="263"/>
      <c r="FN2" s="263"/>
      <c r="FO2" s="263"/>
      <c r="FP2" s="263"/>
      <c r="FQ2" s="263"/>
      <c r="FR2" s="263"/>
      <c r="FS2" s="263"/>
      <c r="FT2" s="263"/>
      <c r="FU2" s="263"/>
      <c r="FV2" s="263"/>
      <c r="FW2" s="263"/>
      <c r="FX2" s="263"/>
      <c r="FY2" s="263"/>
      <c r="FZ2" s="263"/>
      <c r="GA2" s="263"/>
      <c r="GB2" s="263"/>
      <c r="GC2" s="263"/>
      <c r="GD2" s="263"/>
      <c r="GE2" s="263"/>
      <c r="GF2" s="263"/>
      <c r="GG2" s="263"/>
      <c r="GH2" s="263"/>
      <c r="GI2" s="263"/>
      <c r="GJ2" s="263"/>
      <c r="GK2" s="263"/>
      <c r="GL2" s="263"/>
      <c r="GM2" s="263"/>
      <c r="GN2" s="263"/>
      <c r="GO2" s="263"/>
      <c r="GP2" s="263"/>
      <c r="GQ2" s="263"/>
      <c r="GR2" s="263"/>
      <c r="GS2" s="263"/>
      <c r="GT2" s="263"/>
      <c r="GU2" s="263"/>
      <c r="GV2" s="263"/>
      <c r="GW2" s="263"/>
      <c r="GX2" s="263"/>
      <c r="GY2" s="263"/>
      <c r="GZ2" s="263"/>
      <c r="HA2" s="263"/>
      <c r="HB2" s="263"/>
      <c r="HC2" s="263"/>
      <c r="HD2" s="263"/>
      <c r="HE2" s="263"/>
      <c r="HF2" s="263"/>
      <c r="HG2" s="263"/>
      <c r="HH2" s="263"/>
      <c r="HI2" s="263"/>
      <c r="HJ2" s="263"/>
      <c r="HK2" s="263"/>
      <c r="HL2" s="263"/>
      <c r="HM2" s="263"/>
      <c r="HN2" s="263"/>
      <c r="HO2" s="263"/>
      <c r="HP2" s="263"/>
      <c r="HQ2" s="263"/>
      <c r="HR2" s="263"/>
      <c r="HS2" s="263"/>
      <c r="HT2" s="263"/>
      <c r="HU2" s="263"/>
      <c r="HV2" s="263"/>
      <c r="HW2" s="263"/>
      <c r="HX2" s="263"/>
      <c r="HY2" s="263"/>
      <c r="HZ2" s="263"/>
      <c r="IA2" s="263"/>
      <c r="IB2" s="263"/>
      <c r="IC2" s="263"/>
      <c r="ID2" s="263"/>
      <c r="IE2" s="263"/>
      <c r="IF2" s="263"/>
      <c r="IG2" s="263"/>
      <c r="IH2" s="263"/>
      <c r="II2" s="263"/>
      <c r="IJ2" s="263"/>
      <c r="IK2" s="263"/>
      <c r="IL2" s="263"/>
      <c r="IM2" s="263"/>
      <c r="IN2" s="263"/>
      <c r="IO2" s="263"/>
      <c r="IP2" s="263"/>
      <c r="IQ2" s="263"/>
      <c r="IR2" s="263"/>
      <c r="IS2" s="263"/>
      <c r="IT2" s="263"/>
      <c r="IU2" s="263"/>
      <c r="IV2" s="263"/>
    </row>
    <row r="3" spans="1:256" ht="13.5">
      <c r="A3" s="266" t="s">
        <v>240</v>
      </c>
      <c r="B3" s="669" t="s">
        <v>241</v>
      </c>
      <c r="C3" s="669"/>
      <c r="D3" s="669"/>
      <c r="E3" s="669"/>
      <c r="F3" s="669"/>
      <c r="G3" s="669"/>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c r="FA3" s="263"/>
      <c r="FB3" s="263"/>
      <c r="FC3" s="263"/>
      <c r="FD3" s="263"/>
      <c r="FE3" s="263"/>
      <c r="FF3" s="263"/>
      <c r="FG3" s="263"/>
      <c r="FH3" s="263"/>
      <c r="FI3" s="263"/>
      <c r="FJ3" s="263"/>
      <c r="FK3" s="263"/>
      <c r="FL3" s="263"/>
      <c r="FM3" s="263"/>
      <c r="FN3" s="263"/>
      <c r="FO3" s="263"/>
      <c r="FP3" s="263"/>
      <c r="FQ3" s="263"/>
      <c r="FR3" s="263"/>
      <c r="FS3" s="263"/>
      <c r="FT3" s="263"/>
      <c r="FU3" s="263"/>
      <c r="FV3" s="263"/>
      <c r="FW3" s="263"/>
      <c r="FX3" s="263"/>
      <c r="FY3" s="263"/>
      <c r="FZ3" s="263"/>
      <c r="GA3" s="263"/>
      <c r="GB3" s="263"/>
      <c r="GC3" s="263"/>
      <c r="GD3" s="263"/>
      <c r="GE3" s="263"/>
      <c r="GF3" s="263"/>
      <c r="GG3" s="263"/>
      <c r="GH3" s="263"/>
      <c r="GI3" s="263"/>
      <c r="GJ3" s="263"/>
      <c r="GK3" s="263"/>
      <c r="GL3" s="263"/>
      <c r="GM3" s="263"/>
      <c r="GN3" s="263"/>
      <c r="GO3" s="263"/>
      <c r="GP3" s="263"/>
      <c r="GQ3" s="263"/>
      <c r="GR3" s="263"/>
      <c r="GS3" s="263"/>
      <c r="GT3" s="263"/>
      <c r="GU3" s="263"/>
      <c r="GV3" s="263"/>
      <c r="GW3" s="263"/>
      <c r="GX3" s="263"/>
      <c r="GY3" s="263"/>
      <c r="GZ3" s="263"/>
      <c r="HA3" s="263"/>
      <c r="HB3" s="263"/>
      <c r="HC3" s="263"/>
      <c r="HD3" s="263"/>
      <c r="HE3" s="263"/>
      <c r="HF3" s="263"/>
      <c r="HG3" s="263"/>
      <c r="HH3" s="263"/>
      <c r="HI3" s="263"/>
      <c r="HJ3" s="263"/>
      <c r="HK3" s="263"/>
      <c r="HL3" s="263"/>
      <c r="HM3" s="263"/>
      <c r="HN3" s="263"/>
      <c r="HO3" s="263"/>
      <c r="HP3" s="263"/>
      <c r="HQ3" s="263"/>
      <c r="HR3" s="263"/>
      <c r="HS3" s="263"/>
      <c r="HT3" s="263"/>
      <c r="HU3" s="263"/>
      <c r="HV3" s="263"/>
      <c r="HW3" s="263"/>
      <c r="HX3" s="263"/>
      <c r="HY3" s="263"/>
      <c r="HZ3" s="263"/>
      <c r="IA3" s="263"/>
      <c r="IB3" s="263"/>
      <c r="IC3" s="263"/>
      <c r="ID3" s="263"/>
      <c r="IE3" s="263"/>
      <c r="IF3" s="263"/>
      <c r="IG3" s="263"/>
      <c r="IH3" s="263"/>
      <c r="II3" s="263"/>
      <c r="IJ3" s="263"/>
      <c r="IK3" s="263"/>
      <c r="IL3" s="263"/>
      <c r="IM3" s="263"/>
      <c r="IN3" s="263"/>
      <c r="IO3" s="263"/>
      <c r="IP3" s="263"/>
      <c r="IQ3" s="263"/>
      <c r="IR3" s="263"/>
      <c r="IS3" s="263"/>
      <c r="IT3" s="263"/>
      <c r="IU3" s="263"/>
      <c r="IV3" s="263"/>
    </row>
    <row r="4" spans="1:256" ht="13.5">
      <c r="A4" s="266"/>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c r="DM4" s="263"/>
      <c r="DN4" s="263"/>
      <c r="DO4" s="263"/>
      <c r="DP4" s="263"/>
      <c r="DQ4" s="263"/>
      <c r="DR4" s="263"/>
      <c r="DS4" s="263"/>
      <c r="DT4" s="263"/>
      <c r="DU4" s="263"/>
      <c r="DV4" s="263"/>
      <c r="DW4" s="263"/>
      <c r="DX4" s="263"/>
      <c r="DY4" s="263"/>
      <c r="DZ4" s="263"/>
      <c r="EA4" s="263"/>
      <c r="EB4" s="263"/>
      <c r="EC4" s="263"/>
      <c r="ED4" s="263"/>
      <c r="EE4" s="263"/>
      <c r="EF4" s="263"/>
      <c r="EG4" s="263"/>
      <c r="EH4" s="263"/>
      <c r="EI4" s="263"/>
      <c r="EJ4" s="263"/>
      <c r="EK4" s="263"/>
      <c r="EL4" s="263"/>
      <c r="EM4" s="263"/>
      <c r="EN4" s="263"/>
      <c r="EO4" s="263"/>
      <c r="EP4" s="263"/>
      <c r="EQ4" s="263"/>
      <c r="ER4" s="263"/>
      <c r="ES4" s="263"/>
      <c r="ET4" s="263"/>
      <c r="EU4" s="263"/>
      <c r="EV4" s="263"/>
      <c r="EW4" s="263"/>
      <c r="EX4" s="263"/>
      <c r="EY4" s="263"/>
      <c r="EZ4" s="263"/>
      <c r="FA4" s="263"/>
      <c r="FB4" s="263"/>
      <c r="FC4" s="263"/>
      <c r="FD4" s="263"/>
      <c r="FE4" s="263"/>
      <c r="FF4" s="263"/>
      <c r="FG4" s="263"/>
      <c r="FH4" s="263"/>
      <c r="FI4" s="263"/>
      <c r="FJ4" s="263"/>
      <c r="FK4" s="263"/>
      <c r="FL4" s="263"/>
      <c r="FM4" s="263"/>
      <c r="FN4" s="263"/>
      <c r="FO4" s="263"/>
      <c r="FP4" s="263"/>
      <c r="FQ4" s="263"/>
      <c r="FR4" s="263"/>
      <c r="FS4" s="263"/>
      <c r="FT4" s="263"/>
      <c r="FU4" s="263"/>
      <c r="FV4" s="263"/>
      <c r="FW4" s="263"/>
      <c r="FX4" s="263"/>
      <c r="FY4" s="263"/>
      <c r="FZ4" s="263"/>
      <c r="GA4" s="263"/>
      <c r="GB4" s="263"/>
      <c r="GC4" s="263"/>
      <c r="GD4" s="263"/>
      <c r="GE4" s="263"/>
      <c r="GF4" s="263"/>
      <c r="GG4" s="263"/>
      <c r="GH4" s="263"/>
      <c r="GI4" s="263"/>
      <c r="GJ4" s="263"/>
      <c r="GK4" s="263"/>
      <c r="GL4" s="263"/>
      <c r="GM4" s="263"/>
      <c r="GN4" s="263"/>
      <c r="GO4" s="263"/>
      <c r="GP4" s="263"/>
      <c r="GQ4" s="263"/>
      <c r="GR4" s="263"/>
      <c r="GS4" s="263"/>
      <c r="GT4" s="263"/>
      <c r="GU4" s="263"/>
      <c r="GV4" s="263"/>
      <c r="GW4" s="263"/>
      <c r="GX4" s="263"/>
      <c r="GY4" s="263"/>
      <c r="GZ4" s="263"/>
      <c r="HA4" s="263"/>
      <c r="HB4" s="263"/>
      <c r="HC4" s="263"/>
      <c r="HD4" s="263"/>
      <c r="HE4" s="263"/>
      <c r="HF4" s="263"/>
      <c r="HG4" s="263"/>
      <c r="HH4" s="263"/>
      <c r="HI4" s="263"/>
      <c r="HJ4" s="263"/>
      <c r="HK4" s="263"/>
      <c r="HL4" s="263"/>
      <c r="HM4" s="263"/>
      <c r="HN4" s="263"/>
      <c r="HO4" s="263"/>
      <c r="HP4" s="263"/>
      <c r="HQ4" s="263"/>
      <c r="HR4" s="263"/>
      <c r="HS4" s="263"/>
      <c r="HT4" s="263"/>
      <c r="HU4" s="263"/>
      <c r="HV4" s="263"/>
      <c r="HW4" s="263"/>
      <c r="HX4" s="263"/>
      <c r="HY4" s="263"/>
      <c r="HZ4" s="263"/>
      <c r="IA4" s="263"/>
      <c r="IB4" s="263"/>
      <c r="IC4" s="263"/>
      <c r="ID4" s="263"/>
      <c r="IE4" s="263"/>
      <c r="IF4" s="263"/>
      <c r="IG4" s="263"/>
      <c r="IH4" s="263"/>
      <c r="II4" s="263"/>
      <c r="IJ4" s="263"/>
      <c r="IK4" s="263"/>
      <c r="IL4" s="263"/>
      <c r="IM4" s="263"/>
      <c r="IN4" s="263"/>
      <c r="IO4" s="263"/>
      <c r="IP4" s="263"/>
      <c r="IQ4" s="263"/>
      <c r="IR4" s="263"/>
      <c r="IS4" s="263"/>
      <c r="IT4" s="263"/>
      <c r="IU4" s="263"/>
      <c r="IV4" s="263"/>
    </row>
    <row r="5" spans="1:256" ht="13.5">
      <c r="A5" s="267" t="s">
        <v>242</v>
      </c>
      <c r="B5" s="263" t="s">
        <v>243</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c r="DM5" s="263"/>
      <c r="DN5" s="263"/>
      <c r="DO5" s="263"/>
      <c r="DP5" s="263"/>
      <c r="DQ5" s="263"/>
      <c r="DR5" s="263"/>
      <c r="DS5" s="263"/>
      <c r="DT5" s="263"/>
      <c r="DU5" s="263"/>
      <c r="DV5" s="263"/>
      <c r="DW5" s="263"/>
      <c r="DX5" s="263"/>
      <c r="DY5" s="263"/>
      <c r="DZ5" s="263"/>
      <c r="EA5" s="263"/>
      <c r="EB5" s="263"/>
      <c r="EC5" s="263"/>
      <c r="ED5" s="263"/>
      <c r="EE5" s="263"/>
      <c r="EF5" s="263"/>
      <c r="EG5" s="263"/>
      <c r="EH5" s="263"/>
      <c r="EI5" s="263"/>
      <c r="EJ5" s="263"/>
      <c r="EK5" s="263"/>
      <c r="EL5" s="263"/>
      <c r="EM5" s="263"/>
      <c r="EN5" s="263"/>
      <c r="EO5" s="263"/>
      <c r="EP5" s="263"/>
      <c r="EQ5" s="263"/>
      <c r="ER5" s="263"/>
      <c r="ES5" s="263"/>
      <c r="ET5" s="263"/>
      <c r="EU5" s="263"/>
      <c r="EV5" s="263"/>
      <c r="EW5" s="263"/>
      <c r="EX5" s="263"/>
      <c r="EY5" s="263"/>
      <c r="EZ5" s="263"/>
      <c r="FA5" s="263"/>
      <c r="FB5" s="263"/>
      <c r="FC5" s="263"/>
      <c r="FD5" s="263"/>
      <c r="FE5" s="263"/>
      <c r="FF5" s="263"/>
      <c r="FG5" s="263"/>
      <c r="FH5" s="263"/>
      <c r="FI5" s="263"/>
      <c r="FJ5" s="263"/>
      <c r="FK5" s="263"/>
      <c r="FL5" s="263"/>
      <c r="FM5" s="263"/>
      <c r="FN5" s="263"/>
      <c r="FO5" s="263"/>
      <c r="FP5" s="263"/>
      <c r="FQ5" s="263"/>
      <c r="FR5" s="263"/>
      <c r="FS5" s="263"/>
      <c r="FT5" s="263"/>
      <c r="FU5" s="263"/>
      <c r="FV5" s="263"/>
      <c r="FW5" s="263"/>
      <c r="FX5" s="263"/>
      <c r="FY5" s="263"/>
      <c r="FZ5" s="263"/>
      <c r="GA5" s="263"/>
      <c r="GB5" s="263"/>
      <c r="GC5" s="263"/>
      <c r="GD5" s="263"/>
      <c r="GE5" s="263"/>
      <c r="GF5" s="263"/>
      <c r="GG5" s="263"/>
      <c r="GH5" s="263"/>
      <c r="GI5" s="263"/>
      <c r="GJ5" s="263"/>
      <c r="GK5" s="263"/>
      <c r="GL5" s="263"/>
      <c r="GM5" s="263"/>
      <c r="GN5" s="263"/>
      <c r="GO5" s="263"/>
      <c r="GP5" s="263"/>
      <c r="GQ5" s="263"/>
      <c r="GR5" s="263"/>
      <c r="GS5" s="263"/>
      <c r="GT5" s="263"/>
      <c r="GU5" s="263"/>
      <c r="GV5" s="263"/>
      <c r="GW5" s="263"/>
      <c r="GX5" s="263"/>
      <c r="GY5" s="263"/>
      <c r="GZ5" s="263"/>
      <c r="HA5" s="263"/>
      <c r="HB5" s="263"/>
      <c r="HC5" s="263"/>
      <c r="HD5" s="263"/>
      <c r="HE5" s="263"/>
      <c r="HF5" s="263"/>
      <c r="HG5" s="263"/>
      <c r="HH5" s="263"/>
      <c r="HI5" s="263"/>
      <c r="HJ5" s="263"/>
      <c r="HK5" s="263"/>
      <c r="HL5" s="263"/>
      <c r="HM5" s="263"/>
      <c r="HN5" s="263"/>
      <c r="HO5" s="263"/>
      <c r="HP5" s="263"/>
      <c r="HQ5" s="263"/>
      <c r="HR5" s="263"/>
      <c r="HS5" s="263"/>
      <c r="HT5" s="263"/>
      <c r="HU5" s="263"/>
      <c r="HV5" s="263"/>
      <c r="HW5" s="263"/>
      <c r="HX5" s="263"/>
      <c r="HY5" s="263"/>
      <c r="HZ5" s="263"/>
      <c r="IA5" s="263"/>
      <c r="IB5" s="263"/>
      <c r="IC5" s="263"/>
      <c r="ID5" s="263"/>
      <c r="IE5" s="263"/>
      <c r="IF5" s="263"/>
      <c r="IG5" s="263"/>
      <c r="IH5" s="263"/>
      <c r="II5" s="263"/>
      <c r="IJ5" s="263"/>
      <c r="IK5" s="263"/>
      <c r="IL5" s="263"/>
      <c r="IM5" s="263"/>
      <c r="IN5" s="263"/>
      <c r="IO5" s="263"/>
      <c r="IP5" s="263"/>
      <c r="IQ5" s="263"/>
      <c r="IR5" s="263"/>
      <c r="IS5" s="263"/>
      <c r="IT5" s="263"/>
      <c r="IU5" s="263"/>
      <c r="IV5" s="263"/>
    </row>
    <row r="6" spans="1:256" ht="13.5">
      <c r="A6" s="266" t="s">
        <v>240</v>
      </c>
      <c r="B6" s="672" t="s">
        <v>244</v>
      </c>
      <c r="C6" s="672"/>
      <c r="D6" s="672"/>
      <c r="E6" s="672"/>
      <c r="F6" s="672"/>
      <c r="G6" s="672"/>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c r="DM6" s="263"/>
      <c r="DN6" s="263"/>
      <c r="DO6" s="263"/>
      <c r="DP6" s="263"/>
      <c r="DQ6" s="263"/>
      <c r="DR6" s="263"/>
      <c r="DS6" s="263"/>
      <c r="DT6" s="263"/>
      <c r="DU6" s="263"/>
      <c r="DV6" s="263"/>
      <c r="DW6" s="263"/>
      <c r="DX6" s="263"/>
      <c r="DY6" s="263"/>
      <c r="DZ6" s="263"/>
      <c r="EA6" s="263"/>
      <c r="EB6" s="263"/>
      <c r="EC6" s="263"/>
      <c r="ED6" s="263"/>
      <c r="EE6" s="263"/>
      <c r="EF6" s="263"/>
      <c r="EG6" s="263"/>
      <c r="EH6" s="263"/>
      <c r="EI6" s="263"/>
      <c r="EJ6" s="263"/>
      <c r="EK6" s="263"/>
      <c r="EL6" s="263"/>
      <c r="EM6" s="263"/>
      <c r="EN6" s="263"/>
      <c r="EO6" s="263"/>
      <c r="EP6" s="263"/>
      <c r="EQ6" s="263"/>
      <c r="ER6" s="263"/>
      <c r="ES6" s="263"/>
      <c r="ET6" s="263"/>
      <c r="EU6" s="263"/>
      <c r="EV6" s="263"/>
      <c r="EW6" s="263"/>
      <c r="EX6" s="263"/>
      <c r="EY6" s="263"/>
      <c r="EZ6" s="263"/>
      <c r="FA6" s="263"/>
      <c r="FB6" s="263"/>
      <c r="FC6" s="263"/>
      <c r="FD6" s="263"/>
      <c r="FE6" s="263"/>
      <c r="FF6" s="263"/>
      <c r="FG6" s="263"/>
      <c r="FH6" s="263"/>
      <c r="FI6" s="263"/>
      <c r="FJ6" s="263"/>
      <c r="FK6" s="263"/>
      <c r="FL6" s="263"/>
      <c r="FM6" s="263"/>
      <c r="FN6" s="263"/>
      <c r="FO6" s="263"/>
      <c r="FP6" s="263"/>
      <c r="FQ6" s="263"/>
      <c r="FR6" s="263"/>
      <c r="FS6" s="263"/>
      <c r="FT6" s="263"/>
      <c r="FU6" s="263"/>
      <c r="FV6" s="263"/>
      <c r="FW6" s="263"/>
      <c r="FX6" s="263"/>
      <c r="FY6" s="263"/>
      <c r="FZ6" s="263"/>
      <c r="GA6" s="263"/>
      <c r="GB6" s="263"/>
      <c r="GC6" s="263"/>
      <c r="GD6" s="263"/>
      <c r="GE6" s="263"/>
      <c r="GF6" s="263"/>
      <c r="GG6" s="263"/>
      <c r="GH6" s="263"/>
      <c r="GI6" s="263"/>
      <c r="GJ6" s="263"/>
      <c r="GK6" s="263"/>
      <c r="GL6" s="263"/>
      <c r="GM6" s="263"/>
      <c r="GN6" s="263"/>
      <c r="GO6" s="263"/>
      <c r="GP6" s="263"/>
      <c r="GQ6" s="263"/>
      <c r="GR6" s="263"/>
      <c r="GS6" s="263"/>
      <c r="GT6" s="263"/>
      <c r="GU6" s="263"/>
      <c r="GV6" s="263"/>
      <c r="GW6" s="263"/>
      <c r="GX6" s="263"/>
      <c r="GY6" s="263"/>
      <c r="GZ6" s="263"/>
      <c r="HA6" s="263"/>
      <c r="HB6" s="263"/>
      <c r="HC6" s="263"/>
      <c r="HD6" s="263"/>
      <c r="HE6" s="263"/>
      <c r="HF6" s="263"/>
      <c r="HG6" s="263"/>
      <c r="HH6" s="263"/>
      <c r="HI6" s="263"/>
      <c r="HJ6" s="263"/>
      <c r="HK6" s="263"/>
      <c r="HL6" s="263"/>
      <c r="HM6" s="263"/>
      <c r="HN6" s="263"/>
      <c r="HO6" s="263"/>
      <c r="HP6" s="263"/>
      <c r="HQ6" s="263"/>
      <c r="HR6" s="263"/>
      <c r="HS6" s="263"/>
      <c r="HT6" s="263"/>
      <c r="HU6" s="263"/>
      <c r="HV6" s="263"/>
      <c r="HW6" s="263"/>
      <c r="HX6" s="263"/>
      <c r="HY6" s="263"/>
      <c r="HZ6" s="263"/>
      <c r="IA6" s="263"/>
      <c r="IB6" s="263"/>
      <c r="IC6" s="263"/>
      <c r="ID6" s="263"/>
      <c r="IE6" s="263"/>
      <c r="IF6" s="263"/>
      <c r="IG6" s="263"/>
      <c r="IH6" s="263"/>
      <c r="II6" s="263"/>
      <c r="IJ6" s="263"/>
      <c r="IK6" s="263"/>
      <c r="IL6" s="263"/>
      <c r="IM6" s="263"/>
      <c r="IN6" s="263"/>
      <c r="IO6" s="263"/>
      <c r="IP6" s="263"/>
      <c r="IQ6" s="263"/>
      <c r="IR6" s="263"/>
      <c r="IS6" s="263"/>
      <c r="IT6" s="263"/>
      <c r="IU6" s="263"/>
      <c r="IV6" s="263"/>
    </row>
    <row r="7" spans="1:256" ht="13.5">
      <c r="A7" s="266" t="s">
        <v>240</v>
      </c>
      <c r="B7" s="670" t="s">
        <v>245</v>
      </c>
      <c r="C7" s="670"/>
      <c r="D7" s="670"/>
      <c r="E7" s="670"/>
      <c r="F7" s="670"/>
      <c r="G7" s="670"/>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c r="DM7" s="263"/>
      <c r="DN7" s="263"/>
      <c r="DO7" s="263"/>
      <c r="DP7" s="263"/>
      <c r="DQ7" s="263"/>
      <c r="DR7" s="263"/>
      <c r="DS7" s="263"/>
      <c r="DT7" s="263"/>
      <c r="DU7" s="263"/>
      <c r="DV7" s="263"/>
      <c r="DW7" s="263"/>
      <c r="DX7" s="263"/>
      <c r="DY7" s="263"/>
      <c r="DZ7" s="263"/>
      <c r="EA7" s="263"/>
      <c r="EB7" s="263"/>
      <c r="EC7" s="263"/>
      <c r="ED7" s="263"/>
      <c r="EE7" s="263"/>
      <c r="EF7" s="263"/>
      <c r="EG7" s="263"/>
      <c r="EH7" s="263"/>
      <c r="EI7" s="263"/>
      <c r="EJ7" s="263"/>
      <c r="EK7" s="263"/>
      <c r="EL7" s="263"/>
      <c r="EM7" s="263"/>
      <c r="EN7" s="263"/>
      <c r="EO7" s="263"/>
      <c r="EP7" s="263"/>
      <c r="EQ7" s="263"/>
      <c r="ER7" s="263"/>
      <c r="ES7" s="263"/>
      <c r="ET7" s="263"/>
      <c r="EU7" s="263"/>
      <c r="EV7" s="263"/>
      <c r="EW7" s="263"/>
      <c r="EX7" s="263"/>
      <c r="EY7" s="263"/>
      <c r="EZ7" s="263"/>
      <c r="FA7" s="263"/>
      <c r="FB7" s="263"/>
      <c r="FC7" s="263"/>
      <c r="FD7" s="263"/>
      <c r="FE7" s="263"/>
      <c r="FF7" s="263"/>
      <c r="FG7" s="263"/>
      <c r="FH7" s="263"/>
      <c r="FI7" s="263"/>
      <c r="FJ7" s="263"/>
      <c r="FK7" s="263"/>
      <c r="FL7" s="263"/>
      <c r="FM7" s="263"/>
      <c r="FN7" s="263"/>
      <c r="FO7" s="263"/>
      <c r="FP7" s="263"/>
      <c r="FQ7" s="263"/>
      <c r="FR7" s="263"/>
      <c r="FS7" s="263"/>
      <c r="FT7" s="263"/>
      <c r="FU7" s="263"/>
      <c r="FV7" s="263"/>
      <c r="FW7" s="263"/>
      <c r="FX7" s="263"/>
      <c r="FY7" s="263"/>
      <c r="FZ7" s="263"/>
      <c r="GA7" s="263"/>
      <c r="GB7" s="263"/>
      <c r="GC7" s="263"/>
      <c r="GD7" s="263"/>
      <c r="GE7" s="263"/>
      <c r="GF7" s="263"/>
      <c r="GG7" s="263"/>
      <c r="GH7" s="263"/>
      <c r="GI7" s="263"/>
      <c r="GJ7" s="263"/>
      <c r="GK7" s="263"/>
      <c r="GL7" s="263"/>
      <c r="GM7" s="263"/>
      <c r="GN7" s="263"/>
      <c r="GO7" s="263"/>
      <c r="GP7" s="263"/>
      <c r="GQ7" s="263"/>
      <c r="GR7" s="263"/>
      <c r="GS7" s="263"/>
      <c r="GT7" s="263"/>
      <c r="GU7" s="263"/>
      <c r="GV7" s="263"/>
      <c r="GW7" s="263"/>
      <c r="GX7" s="263"/>
      <c r="GY7" s="263"/>
      <c r="GZ7" s="263"/>
      <c r="HA7" s="263"/>
      <c r="HB7" s="263"/>
      <c r="HC7" s="263"/>
      <c r="HD7" s="263"/>
      <c r="HE7" s="263"/>
      <c r="HF7" s="263"/>
      <c r="HG7" s="263"/>
      <c r="HH7" s="263"/>
      <c r="HI7" s="263"/>
      <c r="HJ7" s="263"/>
      <c r="HK7" s="263"/>
      <c r="HL7" s="263"/>
      <c r="HM7" s="263"/>
      <c r="HN7" s="263"/>
      <c r="HO7" s="263"/>
      <c r="HP7" s="263"/>
      <c r="HQ7" s="263"/>
      <c r="HR7" s="263"/>
      <c r="HS7" s="263"/>
      <c r="HT7" s="263"/>
      <c r="HU7" s="263"/>
      <c r="HV7" s="263"/>
      <c r="HW7" s="263"/>
      <c r="HX7" s="263"/>
      <c r="HY7" s="263"/>
      <c r="HZ7" s="263"/>
      <c r="IA7" s="263"/>
      <c r="IB7" s="263"/>
      <c r="IC7" s="263"/>
      <c r="ID7" s="263"/>
      <c r="IE7" s="263"/>
      <c r="IF7" s="263"/>
      <c r="IG7" s="263"/>
      <c r="IH7" s="263"/>
      <c r="II7" s="263"/>
      <c r="IJ7" s="263"/>
      <c r="IK7" s="263"/>
      <c r="IL7" s="263"/>
      <c r="IM7" s="263"/>
      <c r="IN7" s="263"/>
      <c r="IO7" s="263"/>
      <c r="IP7" s="263"/>
      <c r="IQ7" s="263"/>
      <c r="IR7" s="263"/>
      <c r="IS7" s="263"/>
      <c r="IT7" s="263"/>
      <c r="IU7" s="263"/>
      <c r="IV7" s="263"/>
    </row>
    <row r="8" spans="1:256" ht="13.5">
      <c r="A8" s="266" t="s">
        <v>240</v>
      </c>
      <c r="B8" s="670" t="s">
        <v>246</v>
      </c>
      <c r="C8" s="670"/>
      <c r="D8" s="670"/>
      <c r="E8" s="670"/>
      <c r="F8" s="670"/>
      <c r="G8" s="670"/>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c r="DQ8" s="263"/>
      <c r="DR8" s="263"/>
      <c r="DS8" s="263"/>
      <c r="DT8" s="263"/>
      <c r="DU8" s="263"/>
      <c r="DV8" s="263"/>
      <c r="DW8" s="263"/>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3"/>
      <c r="FF8" s="263"/>
      <c r="FG8" s="263"/>
      <c r="FH8" s="263"/>
      <c r="FI8" s="263"/>
      <c r="FJ8" s="263"/>
      <c r="FK8" s="263"/>
      <c r="FL8" s="263"/>
      <c r="FM8" s="263"/>
      <c r="FN8" s="263"/>
      <c r="FO8" s="263"/>
      <c r="FP8" s="263"/>
      <c r="FQ8" s="263"/>
      <c r="FR8" s="263"/>
      <c r="FS8" s="263"/>
      <c r="FT8" s="263"/>
      <c r="FU8" s="263"/>
      <c r="FV8" s="263"/>
      <c r="FW8" s="263"/>
      <c r="FX8" s="263"/>
      <c r="FY8" s="263"/>
      <c r="FZ8" s="263"/>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263"/>
      <c r="GZ8" s="263"/>
      <c r="HA8" s="263"/>
      <c r="HB8" s="263"/>
      <c r="HC8" s="263"/>
      <c r="HD8" s="263"/>
      <c r="HE8" s="263"/>
      <c r="HF8" s="263"/>
      <c r="HG8" s="263"/>
      <c r="HH8" s="263"/>
      <c r="HI8" s="263"/>
      <c r="HJ8" s="263"/>
      <c r="HK8" s="263"/>
      <c r="HL8" s="263"/>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263"/>
      <c r="IL8" s="263"/>
      <c r="IM8" s="263"/>
      <c r="IN8" s="263"/>
      <c r="IO8" s="263"/>
      <c r="IP8" s="263"/>
      <c r="IQ8" s="263"/>
      <c r="IR8" s="263"/>
      <c r="IS8" s="263"/>
      <c r="IT8" s="263"/>
      <c r="IU8" s="263"/>
      <c r="IV8" s="263"/>
    </row>
    <row r="9" spans="1:256" ht="13.5">
      <c r="A9" s="266"/>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c r="FV9" s="263"/>
      <c r="FW9" s="263"/>
      <c r="FX9" s="263"/>
      <c r="FY9" s="263"/>
      <c r="FZ9" s="263"/>
      <c r="GA9" s="263"/>
      <c r="GB9" s="263"/>
      <c r="GC9" s="263"/>
      <c r="GD9" s="263"/>
      <c r="GE9" s="263"/>
      <c r="GF9" s="263"/>
      <c r="GG9" s="263"/>
      <c r="GH9" s="263"/>
      <c r="GI9" s="263"/>
      <c r="GJ9" s="263"/>
      <c r="GK9" s="263"/>
      <c r="GL9" s="263"/>
      <c r="GM9" s="263"/>
      <c r="GN9" s="263"/>
      <c r="GO9" s="263"/>
      <c r="GP9" s="263"/>
      <c r="GQ9" s="263"/>
      <c r="GR9" s="263"/>
      <c r="GS9" s="263"/>
      <c r="GT9" s="263"/>
      <c r="GU9" s="263"/>
      <c r="GV9" s="263"/>
      <c r="GW9" s="263"/>
      <c r="GX9" s="263"/>
      <c r="GY9" s="263"/>
      <c r="GZ9" s="263"/>
      <c r="HA9" s="263"/>
      <c r="HB9" s="263"/>
      <c r="HC9" s="263"/>
      <c r="HD9" s="263"/>
      <c r="HE9" s="263"/>
      <c r="HF9" s="263"/>
      <c r="HG9" s="263"/>
      <c r="HH9" s="263"/>
      <c r="HI9" s="263"/>
      <c r="HJ9" s="263"/>
      <c r="HK9" s="263"/>
      <c r="HL9" s="263"/>
      <c r="HM9" s="263"/>
      <c r="HN9" s="263"/>
      <c r="HO9" s="263"/>
      <c r="HP9" s="263"/>
      <c r="HQ9" s="263"/>
      <c r="HR9" s="263"/>
      <c r="HS9" s="263"/>
      <c r="HT9" s="263"/>
      <c r="HU9" s="263"/>
      <c r="HV9" s="263"/>
      <c r="HW9" s="263"/>
      <c r="HX9" s="263"/>
      <c r="HY9" s="263"/>
      <c r="HZ9" s="263"/>
      <c r="IA9" s="263"/>
      <c r="IB9" s="263"/>
      <c r="IC9" s="263"/>
      <c r="ID9" s="263"/>
      <c r="IE9" s="263"/>
      <c r="IF9" s="263"/>
      <c r="IG9" s="263"/>
      <c r="IH9" s="263"/>
      <c r="II9" s="263"/>
      <c r="IJ9" s="263"/>
      <c r="IK9" s="263"/>
      <c r="IL9" s="263"/>
      <c r="IM9" s="263"/>
      <c r="IN9" s="263"/>
      <c r="IO9" s="263"/>
      <c r="IP9" s="263"/>
      <c r="IQ9" s="263"/>
      <c r="IR9" s="263"/>
      <c r="IS9" s="263"/>
      <c r="IT9" s="263"/>
      <c r="IU9" s="263"/>
      <c r="IV9" s="263"/>
    </row>
    <row r="10" spans="1:256" ht="13.5">
      <c r="A10" s="267" t="s">
        <v>247</v>
      </c>
      <c r="B10" s="263" t="s">
        <v>248</v>
      </c>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c r="DM10" s="263"/>
      <c r="DN10" s="263"/>
      <c r="DO10" s="263"/>
      <c r="DP10" s="263"/>
      <c r="DQ10" s="263"/>
      <c r="DR10" s="263"/>
      <c r="DS10" s="263"/>
      <c r="DT10" s="263"/>
      <c r="DU10" s="263"/>
      <c r="DV10" s="263"/>
      <c r="DW10" s="263"/>
      <c r="DX10" s="263"/>
      <c r="DY10" s="263"/>
      <c r="DZ10" s="263"/>
      <c r="EA10" s="263"/>
      <c r="EB10" s="263"/>
      <c r="EC10" s="263"/>
      <c r="ED10" s="263"/>
      <c r="EE10" s="263"/>
      <c r="EF10" s="263"/>
      <c r="EG10" s="263"/>
      <c r="EH10" s="263"/>
      <c r="EI10" s="263"/>
      <c r="EJ10" s="263"/>
      <c r="EK10" s="263"/>
      <c r="EL10" s="263"/>
      <c r="EM10" s="263"/>
      <c r="EN10" s="263"/>
      <c r="EO10" s="263"/>
      <c r="EP10" s="263"/>
      <c r="EQ10" s="263"/>
      <c r="ER10" s="263"/>
      <c r="ES10" s="263"/>
      <c r="ET10" s="263"/>
      <c r="EU10" s="263"/>
      <c r="EV10" s="263"/>
      <c r="EW10" s="263"/>
      <c r="EX10" s="263"/>
      <c r="EY10" s="263"/>
      <c r="EZ10" s="263"/>
      <c r="FA10" s="263"/>
      <c r="FB10" s="263"/>
      <c r="FC10" s="263"/>
      <c r="FD10" s="263"/>
      <c r="FE10" s="263"/>
      <c r="FF10" s="263"/>
      <c r="FG10" s="263"/>
      <c r="FH10" s="263"/>
      <c r="FI10" s="263"/>
      <c r="FJ10" s="263"/>
      <c r="FK10" s="263"/>
      <c r="FL10" s="263"/>
      <c r="FM10" s="263"/>
      <c r="FN10" s="263"/>
      <c r="FO10" s="263"/>
      <c r="FP10" s="263"/>
      <c r="FQ10" s="263"/>
      <c r="FR10" s="263"/>
      <c r="FS10" s="263"/>
      <c r="FT10" s="263"/>
      <c r="FU10" s="263"/>
      <c r="FV10" s="263"/>
      <c r="FW10" s="263"/>
      <c r="FX10" s="263"/>
      <c r="FY10" s="263"/>
      <c r="FZ10" s="263"/>
      <c r="GA10" s="263"/>
      <c r="GB10" s="263"/>
      <c r="GC10" s="263"/>
      <c r="GD10" s="263"/>
      <c r="GE10" s="263"/>
      <c r="GF10" s="263"/>
      <c r="GG10" s="263"/>
      <c r="GH10" s="263"/>
      <c r="GI10" s="263"/>
      <c r="GJ10" s="263"/>
      <c r="GK10" s="263"/>
      <c r="GL10" s="263"/>
      <c r="GM10" s="263"/>
      <c r="GN10" s="263"/>
      <c r="GO10" s="263"/>
      <c r="GP10" s="263"/>
      <c r="GQ10" s="263"/>
      <c r="GR10" s="263"/>
      <c r="GS10" s="263"/>
      <c r="GT10" s="263"/>
      <c r="GU10" s="263"/>
      <c r="GV10" s="263"/>
      <c r="GW10" s="263"/>
      <c r="GX10" s="263"/>
      <c r="GY10" s="263"/>
      <c r="GZ10" s="263"/>
      <c r="HA10" s="263"/>
      <c r="HB10" s="263"/>
      <c r="HC10" s="263"/>
      <c r="HD10" s="263"/>
      <c r="HE10" s="263"/>
      <c r="HF10" s="263"/>
      <c r="HG10" s="263"/>
      <c r="HH10" s="263"/>
      <c r="HI10" s="263"/>
      <c r="HJ10" s="263"/>
      <c r="HK10" s="263"/>
      <c r="HL10" s="263"/>
      <c r="HM10" s="263"/>
      <c r="HN10" s="263"/>
      <c r="HO10" s="263"/>
      <c r="HP10" s="263"/>
      <c r="HQ10" s="263"/>
      <c r="HR10" s="263"/>
      <c r="HS10" s="263"/>
      <c r="HT10" s="263"/>
      <c r="HU10" s="263"/>
      <c r="HV10" s="263"/>
      <c r="HW10" s="263"/>
      <c r="HX10" s="263"/>
      <c r="HY10" s="263"/>
      <c r="HZ10" s="263"/>
      <c r="IA10" s="263"/>
      <c r="IB10" s="263"/>
      <c r="IC10" s="263"/>
      <c r="ID10" s="263"/>
      <c r="IE10" s="263"/>
      <c r="IF10" s="263"/>
      <c r="IG10" s="263"/>
      <c r="IH10" s="263"/>
      <c r="II10" s="263"/>
      <c r="IJ10" s="263"/>
      <c r="IK10" s="263"/>
      <c r="IL10" s="263"/>
      <c r="IM10" s="263"/>
      <c r="IN10" s="263"/>
      <c r="IO10" s="263"/>
      <c r="IP10" s="263"/>
      <c r="IQ10" s="263"/>
      <c r="IR10" s="263"/>
      <c r="IS10" s="263"/>
      <c r="IT10" s="263"/>
      <c r="IU10" s="263"/>
      <c r="IV10" s="263"/>
    </row>
    <row r="11" spans="1:256" ht="13.5">
      <c r="A11" s="266" t="s">
        <v>240</v>
      </c>
      <c r="B11" s="670" t="s">
        <v>249</v>
      </c>
      <c r="C11" s="670"/>
      <c r="D11" s="670"/>
      <c r="E11" s="670"/>
      <c r="F11" s="670"/>
      <c r="G11" s="670"/>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c r="DM11" s="263"/>
      <c r="DN11" s="263"/>
      <c r="DO11" s="263"/>
      <c r="DP11" s="263"/>
      <c r="DQ11" s="263"/>
      <c r="DR11" s="263"/>
      <c r="DS11" s="263"/>
      <c r="DT11" s="263"/>
      <c r="DU11" s="263"/>
      <c r="DV11" s="263"/>
      <c r="DW11" s="263"/>
      <c r="DX11" s="263"/>
      <c r="DY11" s="263"/>
      <c r="DZ11" s="263"/>
      <c r="EA11" s="263"/>
      <c r="EB11" s="263"/>
      <c r="EC11" s="263"/>
      <c r="ED11" s="263"/>
      <c r="EE11" s="263"/>
      <c r="EF11" s="263"/>
      <c r="EG11" s="263"/>
      <c r="EH11" s="263"/>
      <c r="EI11" s="263"/>
      <c r="EJ11" s="263"/>
      <c r="EK11" s="263"/>
      <c r="EL11" s="263"/>
      <c r="EM11" s="263"/>
      <c r="EN11" s="263"/>
      <c r="EO11" s="263"/>
      <c r="EP11" s="263"/>
      <c r="EQ11" s="263"/>
      <c r="ER11" s="263"/>
      <c r="ES11" s="263"/>
      <c r="ET11" s="263"/>
      <c r="EU11" s="263"/>
      <c r="EV11" s="263"/>
      <c r="EW11" s="263"/>
      <c r="EX11" s="263"/>
      <c r="EY11" s="263"/>
      <c r="EZ11" s="263"/>
      <c r="FA11" s="263"/>
      <c r="FB11" s="263"/>
      <c r="FC11" s="263"/>
      <c r="FD11" s="263"/>
      <c r="FE11" s="263"/>
      <c r="FF11" s="263"/>
      <c r="FG11" s="263"/>
      <c r="FH11" s="263"/>
      <c r="FI11" s="263"/>
      <c r="FJ11" s="263"/>
      <c r="FK11" s="263"/>
      <c r="FL11" s="263"/>
      <c r="FM11" s="263"/>
      <c r="FN11" s="263"/>
      <c r="FO11" s="263"/>
      <c r="FP11" s="263"/>
      <c r="FQ11" s="263"/>
      <c r="FR11" s="263"/>
      <c r="FS11" s="263"/>
      <c r="FT11" s="263"/>
      <c r="FU11" s="263"/>
      <c r="FV11" s="263"/>
      <c r="FW11" s="263"/>
      <c r="FX11" s="263"/>
      <c r="FY11" s="263"/>
      <c r="FZ11" s="263"/>
      <c r="GA11" s="263"/>
      <c r="GB11" s="263"/>
      <c r="GC11" s="263"/>
      <c r="GD11" s="263"/>
      <c r="GE11" s="263"/>
      <c r="GF11" s="263"/>
      <c r="GG11" s="263"/>
      <c r="GH11" s="263"/>
      <c r="GI11" s="263"/>
      <c r="GJ11" s="263"/>
      <c r="GK11" s="263"/>
      <c r="GL11" s="263"/>
      <c r="GM11" s="263"/>
      <c r="GN11" s="263"/>
      <c r="GO11" s="263"/>
      <c r="GP11" s="263"/>
      <c r="GQ11" s="263"/>
      <c r="GR11" s="263"/>
      <c r="GS11" s="263"/>
      <c r="GT11" s="263"/>
      <c r="GU11" s="263"/>
      <c r="GV11" s="263"/>
      <c r="GW11" s="263"/>
      <c r="GX11" s="263"/>
      <c r="GY11" s="263"/>
      <c r="GZ11" s="263"/>
      <c r="HA11" s="263"/>
      <c r="HB11" s="263"/>
      <c r="HC11" s="263"/>
      <c r="HD11" s="263"/>
      <c r="HE11" s="263"/>
      <c r="HF11" s="263"/>
      <c r="HG11" s="263"/>
      <c r="HH11" s="263"/>
      <c r="HI11" s="263"/>
      <c r="HJ11" s="263"/>
      <c r="HK11" s="263"/>
      <c r="HL11" s="263"/>
      <c r="HM11" s="263"/>
      <c r="HN11" s="263"/>
      <c r="HO11" s="263"/>
      <c r="HP11" s="263"/>
      <c r="HQ11" s="263"/>
      <c r="HR11" s="263"/>
      <c r="HS11" s="263"/>
      <c r="HT11" s="263"/>
      <c r="HU11" s="263"/>
      <c r="HV11" s="263"/>
      <c r="HW11" s="263"/>
      <c r="HX11" s="263"/>
      <c r="HY11" s="263"/>
      <c r="HZ11" s="263"/>
      <c r="IA11" s="263"/>
      <c r="IB11" s="263"/>
      <c r="IC11" s="263"/>
      <c r="ID11" s="263"/>
      <c r="IE11" s="263"/>
      <c r="IF11" s="263"/>
      <c r="IG11" s="263"/>
      <c r="IH11" s="263"/>
      <c r="II11" s="263"/>
      <c r="IJ11" s="263"/>
      <c r="IK11" s="263"/>
      <c r="IL11" s="263"/>
      <c r="IM11" s="263"/>
      <c r="IN11" s="263"/>
      <c r="IO11" s="263"/>
      <c r="IP11" s="263"/>
      <c r="IQ11" s="263"/>
      <c r="IR11" s="263"/>
      <c r="IS11" s="263"/>
      <c r="IT11" s="263"/>
      <c r="IU11" s="263"/>
      <c r="IV11" s="263"/>
    </row>
    <row r="12" spans="1:256" ht="13.5">
      <c r="A12" s="266"/>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c r="DM12" s="263"/>
      <c r="DN12" s="263"/>
      <c r="DO12" s="263"/>
      <c r="DP12" s="263"/>
      <c r="DQ12" s="263"/>
      <c r="DR12" s="263"/>
      <c r="DS12" s="263"/>
      <c r="DT12" s="263"/>
      <c r="DU12" s="263"/>
      <c r="DV12" s="263"/>
      <c r="DW12" s="263"/>
      <c r="DX12" s="263"/>
      <c r="DY12" s="263"/>
      <c r="DZ12" s="263"/>
      <c r="EA12" s="263"/>
      <c r="EB12" s="263"/>
      <c r="EC12" s="263"/>
      <c r="ED12" s="263"/>
      <c r="EE12" s="263"/>
      <c r="EF12" s="263"/>
      <c r="EG12" s="263"/>
      <c r="EH12" s="263"/>
      <c r="EI12" s="263"/>
      <c r="EJ12" s="263"/>
      <c r="EK12" s="263"/>
      <c r="EL12" s="263"/>
      <c r="EM12" s="263"/>
      <c r="EN12" s="263"/>
      <c r="EO12" s="263"/>
      <c r="EP12" s="263"/>
      <c r="EQ12" s="263"/>
      <c r="ER12" s="263"/>
      <c r="ES12" s="263"/>
      <c r="ET12" s="263"/>
      <c r="EU12" s="263"/>
      <c r="EV12" s="263"/>
      <c r="EW12" s="263"/>
      <c r="EX12" s="263"/>
      <c r="EY12" s="263"/>
      <c r="EZ12" s="263"/>
      <c r="FA12" s="263"/>
      <c r="FB12" s="263"/>
      <c r="FC12" s="263"/>
      <c r="FD12" s="263"/>
      <c r="FE12" s="263"/>
      <c r="FF12" s="263"/>
      <c r="FG12" s="263"/>
      <c r="FH12" s="263"/>
      <c r="FI12" s="263"/>
      <c r="FJ12" s="263"/>
      <c r="FK12" s="263"/>
      <c r="FL12" s="263"/>
      <c r="FM12" s="263"/>
      <c r="FN12" s="263"/>
      <c r="FO12" s="263"/>
      <c r="FP12" s="263"/>
      <c r="FQ12" s="263"/>
      <c r="FR12" s="263"/>
      <c r="FS12" s="263"/>
      <c r="FT12" s="263"/>
      <c r="FU12" s="263"/>
      <c r="FV12" s="263"/>
      <c r="FW12" s="263"/>
      <c r="FX12" s="263"/>
      <c r="FY12" s="263"/>
      <c r="FZ12" s="263"/>
      <c r="GA12" s="263"/>
      <c r="GB12" s="263"/>
      <c r="GC12" s="263"/>
      <c r="GD12" s="263"/>
      <c r="GE12" s="263"/>
      <c r="GF12" s="263"/>
      <c r="GG12" s="263"/>
      <c r="GH12" s="263"/>
      <c r="GI12" s="263"/>
      <c r="GJ12" s="263"/>
      <c r="GK12" s="263"/>
      <c r="GL12" s="263"/>
      <c r="GM12" s="263"/>
      <c r="GN12" s="263"/>
      <c r="GO12" s="263"/>
      <c r="GP12" s="263"/>
      <c r="GQ12" s="263"/>
      <c r="GR12" s="263"/>
      <c r="GS12" s="263"/>
      <c r="GT12" s="263"/>
      <c r="GU12" s="263"/>
      <c r="GV12" s="263"/>
      <c r="GW12" s="263"/>
      <c r="GX12" s="263"/>
      <c r="GY12" s="263"/>
      <c r="GZ12" s="263"/>
      <c r="HA12" s="263"/>
      <c r="HB12" s="263"/>
      <c r="HC12" s="263"/>
      <c r="HD12" s="263"/>
      <c r="HE12" s="263"/>
      <c r="HF12" s="263"/>
      <c r="HG12" s="263"/>
      <c r="HH12" s="263"/>
      <c r="HI12" s="263"/>
      <c r="HJ12" s="263"/>
      <c r="HK12" s="263"/>
      <c r="HL12" s="263"/>
      <c r="HM12" s="263"/>
      <c r="HN12" s="263"/>
      <c r="HO12" s="263"/>
      <c r="HP12" s="263"/>
      <c r="HQ12" s="263"/>
      <c r="HR12" s="263"/>
      <c r="HS12" s="263"/>
      <c r="HT12" s="263"/>
      <c r="HU12" s="263"/>
      <c r="HV12" s="263"/>
      <c r="HW12" s="263"/>
      <c r="HX12" s="263"/>
      <c r="HY12" s="263"/>
      <c r="HZ12" s="263"/>
      <c r="IA12" s="263"/>
      <c r="IB12" s="263"/>
      <c r="IC12" s="263"/>
      <c r="ID12" s="263"/>
      <c r="IE12" s="263"/>
      <c r="IF12" s="263"/>
      <c r="IG12" s="263"/>
      <c r="IH12" s="263"/>
      <c r="II12" s="263"/>
      <c r="IJ12" s="263"/>
      <c r="IK12" s="263"/>
      <c r="IL12" s="263"/>
      <c r="IM12" s="263"/>
      <c r="IN12" s="263"/>
      <c r="IO12" s="263"/>
      <c r="IP12" s="263"/>
      <c r="IQ12" s="263"/>
      <c r="IR12" s="263"/>
      <c r="IS12" s="263"/>
      <c r="IT12" s="263"/>
      <c r="IU12" s="263"/>
      <c r="IV12" s="263"/>
    </row>
    <row r="13" spans="1:256" ht="13.5">
      <c r="A13" s="267" t="s">
        <v>250</v>
      </c>
      <c r="B13" s="263" t="s">
        <v>251</v>
      </c>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c r="DM13" s="263"/>
      <c r="DN13" s="263"/>
      <c r="DO13" s="263"/>
      <c r="DP13" s="263"/>
      <c r="DQ13" s="263"/>
      <c r="DR13" s="263"/>
      <c r="DS13" s="263"/>
      <c r="DT13" s="263"/>
      <c r="DU13" s="263"/>
      <c r="DV13" s="263"/>
      <c r="DW13" s="263"/>
      <c r="DX13" s="263"/>
      <c r="DY13" s="263"/>
      <c r="DZ13" s="263"/>
      <c r="EA13" s="263"/>
      <c r="EB13" s="263"/>
      <c r="EC13" s="263"/>
      <c r="ED13" s="263"/>
      <c r="EE13" s="263"/>
      <c r="EF13" s="263"/>
      <c r="EG13" s="263"/>
      <c r="EH13" s="263"/>
      <c r="EI13" s="263"/>
      <c r="EJ13" s="263"/>
      <c r="EK13" s="263"/>
      <c r="EL13" s="263"/>
      <c r="EM13" s="263"/>
      <c r="EN13" s="263"/>
      <c r="EO13" s="263"/>
      <c r="EP13" s="263"/>
      <c r="EQ13" s="263"/>
      <c r="ER13" s="263"/>
      <c r="ES13" s="263"/>
      <c r="ET13" s="263"/>
      <c r="EU13" s="263"/>
      <c r="EV13" s="263"/>
      <c r="EW13" s="263"/>
      <c r="EX13" s="263"/>
      <c r="EY13" s="263"/>
      <c r="EZ13" s="263"/>
      <c r="FA13" s="263"/>
      <c r="FB13" s="263"/>
      <c r="FC13" s="263"/>
      <c r="FD13" s="263"/>
      <c r="FE13" s="263"/>
      <c r="FF13" s="263"/>
      <c r="FG13" s="263"/>
      <c r="FH13" s="263"/>
      <c r="FI13" s="263"/>
      <c r="FJ13" s="263"/>
      <c r="FK13" s="263"/>
      <c r="FL13" s="263"/>
      <c r="FM13" s="263"/>
      <c r="FN13" s="263"/>
      <c r="FO13" s="263"/>
      <c r="FP13" s="263"/>
      <c r="FQ13" s="263"/>
      <c r="FR13" s="263"/>
      <c r="FS13" s="263"/>
      <c r="FT13" s="263"/>
      <c r="FU13" s="263"/>
      <c r="FV13" s="263"/>
      <c r="FW13" s="263"/>
      <c r="FX13" s="263"/>
      <c r="FY13" s="263"/>
      <c r="FZ13" s="263"/>
      <c r="GA13" s="263"/>
      <c r="GB13" s="263"/>
      <c r="GC13" s="263"/>
      <c r="GD13" s="263"/>
      <c r="GE13" s="263"/>
      <c r="GF13" s="263"/>
      <c r="GG13" s="263"/>
      <c r="GH13" s="263"/>
      <c r="GI13" s="263"/>
      <c r="GJ13" s="263"/>
      <c r="GK13" s="263"/>
      <c r="GL13" s="263"/>
      <c r="GM13" s="263"/>
      <c r="GN13" s="263"/>
      <c r="GO13" s="263"/>
      <c r="GP13" s="263"/>
      <c r="GQ13" s="263"/>
      <c r="GR13" s="263"/>
      <c r="GS13" s="263"/>
      <c r="GT13" s="263"/>
      <c r="GU13" s="263"/>
      <c r="GV13" s="263"/>
      <c r="GW13" s="263"/>
      <c r="GX13" s="263"/>
      <c r="GY13" s="263"/>
      <c r="GZ13" s="263"/>
      <c r="HA13" s="263"/>
      <c r="HB13" s="263"/>
      <c r="HC13" s="263"/>
      <c r="HD13" s="263"/>
      <c r="HE13" s="263"/>
      <c r="HF13" s="263"/>
      <c r="HG13" s="263"/>
      <c r="HH13" s="263"/>
      <c r="HI13" s="263"/>
      <c r="HJ13" s="263"/>
      <c r="HK13" s="263"/>
      <c r="HL13" s="263"/>
      <c r="HM13" s="263"/>
      <c r="HN13" s="263"/>
      <c r="HO13" s="263"/>
      <c r="HP13" s="263"/>
      <c r="HQ13" s="263"/>
      <c r="HR13" s="263"/>
      <c r="HS13" s="263"/>
      <c r="HT13" s="263"/>
      <c r="HU13" s="263"/>
      <c r="HV13" s="263"/>
      <c r="HW13" s="263"/>
      <c r="HX13" s="263"/>
      <c r="HY13" s="263"/>
      <c r="HZ13" s="263"/>
      <c r="IA13" s="263"/>
      <c r="IB13" s="263"/>
      <c r="IC13" s="263"/>
      <c r="ID13" s="263"/>
      <c r="IE13" s="263"/>
      <c r="IF13" s="263"/>
      <c r="IG13" s="263"/>
      <c r="IH13" s="263"/>
      <c r="II13" s="263"/>
      <c r="IJ13" s="263"/>
      <c r="IK13" s="263"/>
      <c r="IL13" s="263"/>
      <c r="IM13" s="263"/>
      <c r="IN13" s="263"/>
      <c r="IO13" s="263"/>
      <c r="IP13" s="263"/>
      <c r="IQ13" s="263"/>
      <c r="IR13" s="263"/>
      <c r="IS13" s="263"/>
      <c r="IT13" s="263"/>
      <c r="IU13" s="263"/>
      <c r="IV13" s="263"/>
    </row>
    <row r="14" spans="1:256" ht="13.5">
      <c r="A14" s="266" t="s">
        <v>240</v>
      </c>
      <c r="B14" s="669" t="s">
        <v>252</v>
      </c>
      <c r="C14" s="669"/>
      <c r="D14" s="669"/>
      <c r="E14" s="669"/>
      <c r="F14" s="669"/>
      <c r="G14" s="669"/>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c r="DM14" s="263"/>
      <c r="DN14" s="263"/>
      <c r="DO14" s="263"/>
      <c r="DP14" s="263"/>
      <c r="DQ14" s="263"/>
      <c r="DR14" s="263"/>
      <c r="DS14" s="263"/>
      <c r="DT14" s="263"/>
      <c r="DU14" s="263"/>
      <c r="DV14" s="263"/>
      <c r="DW14" s="263"/>
      <c r="DX14" s="263"/>
      <c r="DY14" s="263"/>
      <c r="DZ14" s="263"/>
      <c r="EA14" s="263"/>
      <c r="EB14" s="263"/>
      <c r="EC14" s="263"/>
      <c r="ED14" s="263"/>
      <c r="EE14" s="263"/>
      <c r="EF14" s="263"/>
      <c r="EG14" s="263"/>
      <c r="EH14" s="263"/>
      <c r="EI14" s="263"/>
      <c r="EJ14" s="263"/>
      <c r="EK14" s="263"/>
      <c r="EL14" s="263"/>
      <c r="EM14" s="263"/>
      <c r="EN14" s="263"/>
      <c r="EO14" s="263"/>
      <c r="EP14" s="263"/>
      <c r="EQ14" s="263"/>
      <c r="ER14" s="263"/>
      <c r="ES14" s="263"/>
      <c r="ET14" s="263"/>
      <c r="EU14" s="263"/>
      <c r="EV14" s="263"/>
      <c r="EW14" s="263"/>
      <c r="EX14" s="263"/>
      <c r="EY14" s="263"/>
      <c r="EZ14" s="263"/>
      <c r="FA14" s="263"/>
      <c r="FB14" s="263"/>
      <c r="FC14" s="263"/>
      <c r="FD14" s="263"/>
      <c r="FE14" s="263"/>
      <c r="FF14" s="263"/>
      <c r="FG14" s="263"/>
      <c r="FH14" s="263"/>
      <c r="FI14" s="263"/>
      <c r="FJ14" s="263"/>
      <c r="FK14" s="263"/>
      <c r="FL14" s="263"/>
      <c r="FM14" s="263"/>
      <c r="FN14" s="263"/>
      <c r="FO14" s="263"/>
      <c r="FP14" s="263"/>
      <c r="FQ14" s="263"/>
      <c r="FR14" s="263"/>
      <c r="FS14" s="263"/>
      <c r="FT14" s="263"/>
      <c r="FU14" s="263"/>
      <c r="FV14" s="263"/>
      <c r="FW14" s="263"/>
      <c r="FX14" s="263"/>
      <c r="FY14" s="263"/>
      <c r="FZ14" s="263"/>
      <c r="GA14" s="263"/>
      <c r="GB14" s="263"/>
      <c r="GC14" s="263"/>
      <c r="GD14" s="263"/>
      <c r="GE14" s="263"/>
      <c r="GF14" s="263"/>
      <c r="GG14" s="263"/>
      <c r="GH14" s="263"/>
      <c r="GI14" s="263"/>
      <c r="GJ14" s="263"/>
      <c r="GK14" s="263"/>
      <c r="GL14" s="263"/>
      <c r="GM14" s="263"/>
      <c r="GN14" s="263"/>
      <c r="GO14" s="263"/>
      <c r="GP14" s="263"/>
      <c r="GQ14" s="263"/>
      <c r="GR14" s="263"/>
      <c r="GS14" s="263"/>
      <c r="GT14" s="263"/>
      <c r="GU14" s="263"/>
      <c r="GV14" s="263"/>
      <c r="GW14" s="263"/>
      <c r="GX14" s="263"/>
      <c r="GY14" s="263"/>
      <c r="GZ14" s="263"/>
      <c r="HA14" s="263"/>
      <c r="HB14" s="263"/>
      <c r="HC14" s="263"/>
      <c r="HD14" s="263"/>
      <c r="HE14" s="263"/>
      <c r="HF14" s="263"/>
      <c r="HG14" s="263"/>
      <c r="HH14" s="263"/>
      <c r="HI14" s="263"/>
      <c r="HJ14" s="263"/>
      <c r="HK14" s="263"/>
      <c r="HL14" s="263"/>
      <c r="HM14" s="263"/>
      <c r="HN14" s="263"/>
      <c r="HO14" s="263"/>
      <c r="HP14" s="263"/>
      <c r="HQ14" s="263"/>
      <c r="HR14" s="263"/>
      <c r="HS14" s="263"/>
      <c r="HT14" s="263"/>
      <c r="HU14" s="263"/>
      <c r="HV14" s="263"/>
      <c r="HW14" s="263"/>
      <c r="HX14" s="263"/>
      <c r="HY14" s="263"/>
      <c r="HZ14" s="263"/>
      <c r="IA14" s="263"/>
      <c r="IB14" s="263"/>
      <c r="IC14" s="263"/>
      <c r="ID14" s="263"/>
      <c r="IE14" s="263"/>
      <c r="IF14" s="263"/>
      <c r="IG14" s="263"/>
      <c r="IH14" s="263"/>
      <c r="II14" s="263"/>
      <c r="IJ14" s="263"/>
      <c r="IK14" s="263"/>
      <c r="IL14" s="263"/>
      <c r="IM14" s="263"/>
      <c r="IN14" s="263"/>
      <c r="IO14" s="263"/>
      <c r="IP14" s="263"/>
      <c r="IQ14" s="263"/>
      <c r="IR14" s="263"/>
      <c r="IS14" s="263"/>
      <c r="IT14" s="263"/>
      <c r="IU14" s="263"/>
      <c r="IV14" s="263"/>
    </row>
    <row r="15" spans="1:256" ht="13.5">
      <c r="A15" s="266"/>
      <c r="B15" s="268" t="s">
        <v>253</v>
      </c>
      <c r="C15" s="268"/>
      <c r="D15" s="268"/>
      <c r="E15" s="268"/>
      <c r="F15" s="268"/>
      <c r="G15" s="268"/>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3"/>
      <c r="DX15" s="263"/>
      <c r="DY15" s="263"/>
      <c r="DZ15" s="263"/>
      <c r="EA15" s="263"/>
      <c r="EB15" s="263"/>
      <c r="EC15" s="263"/>
      <c r="ED15" s="263"/>
      <c r="EE15" s="263"/>
      <c r="EF15" s="263"/>
      <c r="EG15" s="263"/>
      <c r="EH15" s="263"/>
      <c r="EI15" s="263"/>
      <c r="EJ15" s="263"/>
      <c r="EK15" s="263"/>
      <c r="EL15" s="263"/>
      <c r="EM15" s="263"/>
      <c r="EN15" s="263"/>
      <c r="EO15" s="263"/>
      <c r="EP15" s="263"/>
      <c r="EQ15" s="263"/>
      <c r="ER15" s="263"/>
      <c r="ES15" s="263"/>
      <c r="ET15" s="263"/>
      <c r="EU15" s="263"/>
      <c r="EV15" s="263"/>
      <c r="EW15" s="263"/>
      <c r="EX15" s="263"/>
      <c r="EY15" s="263"/>
      <c r="EZ15" s="263"/>
      <c r="FA15" s="263"/>
      <c r="FB15" s="263"/>
      <c r="FC15" s="263"/>
      <c r="FD15" s="263"/>
      <c r="FE15" s="263"/>
      <c r="FF15" s="263"/>
      <c r="FG15" s="263"/>
      <c r="FH15" s="263"/>
      <c r="FI15" s="263"/>
      <c r="FJ15" s="263"/>
      <c r="FK15" s="263"/>
      <c r="FL15" s="263"/>
      <c r="FM15" s="263"/>
      <c r="FN15" s="263"/>
      <c r="FO15" s="263"/>
      <c r="FP15" s="263"/>
      <c r="FQ15" s="263"/>
      <c r="FR15" s="263"/>
      <c r="FS15" s="263"/>
      <c r="FT15" s="263"/>
      <c r="FU15" s="263"/>
      <c r="FV15" s="263"/>
      <c r="FW15" s="263"/>
      <c r="FX15" s="263"/>
      <c r="FY15" s="263"/>
      <c r="FZ15" s="263"/>
      <c r="GA15" s="263"/>
      <c r="GB15" s="263"/>
      <c r="GC15" s="263"/>
      <c r="GD15" s="263"/>
      <c r="GE15" s="263"/>
      <c r="GF15" s="263"/>
      <c r="GG15" s="263"/>
      <c r="GH15" s="263"/>
      <c r="GI15" s="263"/>
      <c r="GJ15" s="263"/>
      <c r="GK15" s="263"/>
      <c r="GL15" s="263"/>
      <c r="GM15" s="263"/>
      <c r="GN15" s="263"/>
      <c r="GO15" s="263"/>
      <c r="GP15" s="263"/>
      <c r="GQ15" s="263"/>
      <c r="GR15" s="263"/>
      <c r="GS15" s="263"/>
      <c r="GT15" s="263"/>
      <c r="GU15" s="263"/>
      <c r="GV15" s="263"/>
      <c r="GW15" s="263"/>
      <c r="GX15" s="263"/>
      <c r="GY15" s="263"/>
      <c r="GZ15" s="263"/>
      <c r="HA15" s="263"/>
      <c r="HB15" s="263"/>
      <c r="HC15" s="263"/>
      <c r="HD15" s="263"/>
      <c r="HE15" s="263"/>
      <c r="HF15" s="263"/>
      <c r="HG15" s="263"/>
      <c r="HH15" s="263"/>
      <c r="HI15" s="263"/>
      <c r="HJ15" s="263"/>
      <c r="HK15" s="263"/>
      <c r="HL15" s="263"/>
      <c r="HM15" s="263"/>
      <c r="HN15" s="263"/>
      <c r="HO15" s="263"/>
      <c r="HP15" s="263"/>
      <c r="HQ15" s="263"/>
      <c r="HR15" s="263"/>
      <c r="HS15" s="263"/>
      <c r="HT15" s="263"/>
      <c r="HU15" s="263"/>
      <c r="HV15" s="263"/>
      <c r="HW15" s="263"/>
      <c r="HX15" s="263"/>
      <c r="HY15" s="263"/>
      <c r="HZ15" s="263"/>
      <c r="IA15" s="263"/>
      <c r="IB15" s="263"/>
      <c r="IC15" s="263"/>
      <c r="ID15" s="263"/>
      <c r="IE15" s="263"/>
      <c r="IF15" s="263"/>
      <c r="IG15" s="263"/>
      <c r="IH15" s="263"/>
      <c r="II15" s="263"/>
      <c r="IJ15" s="263"/>
      <c r="IK15" s="263"/>
      <c r="IL15" s="263"/>
      <c r="IM15" s="263"/>
      <c r="IN15" s="263"/>
      <c r="IO15" s="263"/>
      <c r="IP15" s="263"/>
      <c r="IQ15" s="263"/>
      <c r="IR15" s="263"/>
      <c r="IS15" s="263"/>
      <c r="IT15" s="263"/>
      <c r="IU15" s="263"/>
      <c r="IV15" s="263"/>
    </row>
    <row r="16" spans="1:256" ht="13.5">
      <c r="A16" s="266" t="s">
        <v>240</v>
      </c>
      <c r="B16" s="669" t="s">
        <v>254</v>
      </c>
      <c r="C16" s="669"/>
      <c r="D16" s="669"/>
      <c r="E16" s="669"/>
      <c r="F16" s="669"/>
      <c r="G16" s="669"/>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c r="EI16" s="263"/>
      <c r="EJ16" s="263"/>
      <c r="EK16" s="263"/>
      <c r="EL16" s="263"/>
      <c r="EM16" s="263"/>
      <c r="EN16" s="263"/>
      <c r="EO16" s="263"/>
      <c r="EP16" s="263"/>
      <c r="EQ16" s="263"/>
      <c r="ER16" s="263"/>
      <c r="ES16" s="263"/>
      <c r="ET16" s="263"/>
      <c r="EU16" s="263"/>
      <c r="EV16" s="263"/>
      <c r="EW16" s="263"/>
      <c r="EX16" s="263"/>
      <c r="EY16" s="263"/>
      <c r="EZ16" s="263"/>
      <c r="FA16" s="263"/>
      <c r="FB16" s="263"/>
      <c r="FC16" s="263"/>
      <c r="FD16" s="263"/>
      <c r="FE16" s="263"/>
      <c r="FF16" s="263"/>
      <c r="FG16" s="263"/>
      <c r="FH16" s="263"/>
      <c r="FI16" s="263"/>
      <c r="FJ16" s="263"/>
      <c r="FK16" s="263"/>
      <c r="FL16" s="263"/>
      <c r="FM16" s="263"/>
      <c r="FN16" s="263"/>
      <c r="FO16" s="263"/>
      <c r="FP16" s="263"/>
      <c r="FQ16" s="263"/>
      <c r="FR16" s="263"/>
      <c r="FS16" s="263"/>
      <c r="FT16" s="263"/>
      <c r="FU16" s="263"/>
      <c r="FV16" s="263"/>
      <c r="FW16" s="263"/>
      <c r="FX16" s="263"/>
      <c r="FY16" s="263"/>
      <c r="FZ16" s="263"/>
      <c r="GA16" s="263"/>
      <c r="GB16" s="263"/>
      <c r="GC16" s="263"/>
      <c r="GD16" s="263"/>
      <c r="GE16" s="263"/>
      <c r="GF16" s="263"/>
      <c r="GG16" s="263"/>
      <c r="GH16" s="263"/>
      <c r="GI16" s="263"/>
      <c r="GJ16" s="263"/>
      <c r="GK16" s="263"/>
      <c r="GL16" s="263"/>
      <c r="GM16" s="263"/>
      <c r="GN16" s="263"/>
      <c r="GO16" s="263"/>
      <c r="GP16" s="263"/>
      <c r="GQ16" s="263"/>
      <c r="GR16" s="263"/>
      <c r="GS16" s="263"/>
      <c r="GT16" s="263"/>
      <c r="GU16" s="263"/>
      <c r="GV16" s="263"/>
      <c r="GW16" s="263"/>
      <c r="GX16" s="263"/>
      <c r="GY16" s="263"/>
      <c r="GZ16" s="263"/>
      <c r="HA16" s="263"/>
      <c r="HB16" s="263"/>
      <c r="HC16" s="263"/>
      <c r="HD16" s="263"/>
      <c r="HE16" s="263"/>
      <c r="HF16" s="263"/>
      <c r="HG16" s="263"/>
      <c r="HH16" s="263"/>
      <c r="HI16" s="263"/>
      <c r="HJ16" s="263"/>
      <c r="HK16" s="263"/>
      <c r="HL16" s="263"/>
      <c r="HM16" s="263"/>
      <c r="HN16" s="263"/>
      <c r="HO16" s="263"/>
      <c r="HP16" s="263"/>
      <c r="HQ16" s="263"/>
      <c r="HR16" s="263"/>
      <c r="HS16" s="263"/>
      <c r="HT16" s="263"/>
      <c r="HU16" s="263"/>
      <c r="HV16" s="263"/>
      <c r="HW16" s="263"/>
      <c r="HX16" s="263"/>
      <c r="HY16" s="263"/>
      <c r="HZ16" s="263"/>
      <c r="IA16" s="263"/>
      <c r="IB16" s="263"/>
      <c r="IC16" s="263"/>
      <c r="ID16" s="263"/>
      <c r="IE16" s="263"/>
      <c r="IF16" s="263"/>
      <c r="IG16" s="263"/>
      <c r="IH16" s="263"/>
      <c r="II16" s="263"/>
      <c r="IJ16" s="263"/>
      <c r="IK16" s="263"/>
      <c r="IL16" s="263"/>
      <c r="IM16" s="263"/>
      <c r="IN16" s="263"/>
      <c r="IO16" s="263"/>
      <c r="IP16" s="263"/>
      <c r="IQ16" s="263"/>
      <c r="IR16" s="263"/>
      <c r="IS16" s="263"/>
      <c r="IT16" s="263"/>
      <c r="IU16" s="263"/>
      <c r="IV16" s="263"/>
    </row>
    <row r="17" spans="1:256" ht="13.5">
      <c r="A17" s="266" t="s">
        <v>240</v>
      </c>
      <c r="B17" s="669" t="s">
        <v>255</v>
      </c>
      <c r="C17" s="669"/>
      <c r="D17" s="669"/>
      <c r="E17" s="669"/>
      <c r="F17" s="669"/>
      <c r="G17" s="669"/>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c r="EI17" s="263"/>
      <c r="EJ17" s="263"/>
      <c r="EK17" s="263"/>
      <c r="EL17" s="263"/>
      <c r="EM17" s="263"/>
      <c r="EN17" s="263"/>
      <c r="EO17" s="263"/>
      <c r="EP17" s="263"/>
      <c r="EQ17" s="263"/>
      <c r="ER17" s="263"/>
      <c r="ES17" s="263"/>
      <c r="ET17" s="263"/>
      <c r="EU17" s="263"/>
      <c r="EV17" s="263"/>
      <c r="EW17" s="263"/>
      <c r="EX17" s="263"/>
      <c r="EY17" s="263"/>
      <c r="EZ17" s="263"/>
      <c r="FA17" s="263"/>
      <c r="FB17" s="263"/>
      <c r="FC17" s="263"/>
      <c r="FD17" s="263"/>
      <c r="FE17" s="263"/>
      <c r="FF17" s="263"/>
      <c r="FG17" s="263"/>
      <c r="FH17" s="263"/>
      <c r="FI17" s="263"/>
      <c r="FJ17" s="263"/>
      <c r="FK17" s="263"/>
      <c r="FL17" s="263"/>
      <c r="FM17" s="263"/>
      <c r="FN17" s="263"/>
      <c r="FO17" s="263"/>
      <c r="FP17" s="263"/>
      <c r="FQ17" s="263"/>
      <c r="FR17" s="263"/>
      <c r="FS17" s="263"/>
      <c r="FT17" s="263"/>
      <c r="FU17" s="263"/>
      <c r="FV17" s="263"/>
      <c r="FW17" s="263"/>
      <c r="FX17" s="263"/>
      <c r="FY17" s="263"/>
      <c r="FZ17" s="263"/>
      <c r="GA17" s="263"/>
      <c r="GB17" s="263"/>
      <c r="GC17" s="263"/>
      <c r="GD17" s="263"/>
      <c r="GE17" s="263"/>
      <c r="GF17" s="263"/>
      <c r="GG17" s="263"/>
      <c r="GH17" s="263"/>
      <c r="GI17" s="263"/>
      <c r="GJ17" s="263"/>
      <c r="GK17" s="263"/>
      <c r="GL17" s="263"/>
      <c r="GM17" s="263"/>
      <c r="GN17" s="263"/>
      <c r="GO17" s="263"/>
      <c r="GP17" s="263"/>
      <c r="GQ17" s="263"/>
      <c r="GR17" s="263"/>
      <c r="GS17" s="263"/>
      <c r="GT17" s="263"/>
      <c r="GU17" s="263"/>
      <c r="GV17" s="263"/>
      <c r="GW17" s="263"/>
      <c r="GX17" s="263"/>
      <c r="GY17" s="263"/>
      <c r="GZ17" s="263"/>
      <c r="HA17" s="263"/>
      <c r="HB17" s="263"/>
      <c r="HC17" s="263"/>
      <c r="HD17" s="263"/>
      <c r="HE17" s="263"/>
      <c r="HF17" s="263"/>
      <c r="HG17" s="263"/>
      <c r="HH17" s="263"/>
      <c r="HI17" s="263"/>
      <c r="HJ17" s="263"/>
      <c r="HK17" s="263"/>
      <c r="HL17" s="263"/>
      <c r="HM17" s="263"/>
      <c r="HN17" s="263"/>
      <c r="HO17" s="263"/>
      <c r="HP17" s="263"/>
      <c r="HQ17" s="263"/>
      <c r="HR17" s="263"/>
      <c r="HS17" s="263"/>
      <c r="HT17" s="263"/>
      <c r="HU17" s="263"/>
      <c r="HV17" s="263"/>
      <c r="HW17" s="263"/>
      <c r="HX17" s="263"/>
      <c r="HY17" s="263"/>
      <c r="HZ17" s="263"/>
      <c r="IA17" s="263"/>
      <c r="IB17" s="263"/>
      <c r="IC17" s="263"/>
      <c r="ID17" s="263"/>
      <c r="IE17" s="263"/>
      <c r="IF17" s="263"/>
      <c r="IG17" s="263"/>
      <c r="IH17" s="263"/>
      <c r="II17" s="263"/>
      <c r="IJ17" s="263"/>
      <c r="IK17" s="263"/>
      <c r="IL17" s="263"/>
      <c r="IM17" s="263"/>
      <c r="IN17" s="263"/>
      <c r="IO17" s="263"/>
      <c r="IP17" s="263"/>
      <c r="IQ17" s="263"/>
      <c r="IR17" s="263"/>
      <c r="IS17" s="263"/>
      <c r="IT17" s="263"/>
      <c r="IU17" s="263"/>
      <c r="IV17" s="263"/>
    </row>
    <row r="18" spans="1:256" ht="13.5">
      <c r="A18" s="266"/>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c r="EI18" s="263"/>
      <c r="EJ18" s="263"/>
      <c r="EK18" s="263"/>
      <c r="EL18" s="263"/>
      <c r="EM18" s="263"/>
      <c r="EN18" s="263"/>
      <c r="EO18" s="263"/>
      <c r="EP18" s="263"/>
      <c r="EQ18" s="263"/>
      <c r="ER18" s="263"/>
      <c r="ES18" s="263"/>
      <c r="ET18" s="263"/>
      <c r="EU18" s="263"/>
      <c r="EV18" s="263"/>
      <c r="EW18" s="263"/>
      <c r="EX18" s="263"/>
      <c r="EY18" s="263"/>
      <c r="EZ18" s="263"/>
      <c r="FA18" s="263"/>
      <c r="FB18" s="263"/>
      <c r="FC18" s="263"/>
      <c r="FD18" s="263"/>
      <c r="FE18" s="263"/>
      <c r="FF18" s="263"/>
      <c r="FG18" s="263"/>
      <c r="FH18" s="263"/>
      <c r="FI18" s="263"/>
      <c r="FJ18" s="263"/>
      <c r="FK18" s="263"/>
      <c r="FL18" s="263"/>
      <c r="FM18" s="263"/>
      <c r="FN18" s="263"/>
      <c r="FO18" s="263"/>
      <c r="FP18" s="263"/>
      <c r="FQ18" s="263"/>
      <c r="FR18" s="263"/>
      <c r="FS18" s="263"/>
      <c r="FT18" s="263"/>
      <c r="FU18" s="263"/>
      <c r="FV18" s="263"/>
      <c r="FW18" s="263"/>
      <c r="FX18" s="263"/>
      <c r="FY18" s="263"/>
      <c r="FZ18" s="263"/>
      <c r="GA18" s="263"/>
      <c r="GB18" s="263"/>
      <c r="GC18" s="263"/>
      <c r="GD18" s="263"/>
      <c r="GE18" s="263"/>
      <c r="GF18" s="263"/>
      <c r="GG18" s="263"/>
      <c r="GH18" s="263"/>
      <c r="GI18" s="263"/>
      <c r="GJ18" s="263"/>
      <c r="GK18" s="263"/>
      <c r="GL18" s="263"/>
      <c r="GM18" s="263"/>
      <c r="GN18" s="263"/>
      <c r="GO18" s="263"/>
      <c r="GP18" s="263"/>
      <c r="GQ18" s="263"/>
      <c r="GR18" s="263"/>
      <c r="GS18" s="263"/>
      <c r="GT18" s="263"/>
      <c r="GU18" s="263"/>
      <c r="GV18" s="263"/>
      <c r="GW18" s="263"/>
      <c r="GX18" s="263"/>
      <c r="GY18" s="263"/>
      <c r="GZ18" s="263"/>
      <c r="HA18" s="263"/>
      <c r="HB18" s="263"/>
      <c r="HC18" s="263"/>
      <c r="HD18" s="263"/>
      <c r="HE18" s="263"/>
      <c r="HF18" s="263"/>
      <c r="HG18" s="263"/>
      <c r="HH18" s="263"/>
      <c r="HI18" s="263"/>
      <c r="HJ18" s="263"/>
      <c r="HK18" s="263"/>
      <c r="HL18" s="263"/>
      <c r="HM18" s="263"/>
      <c r="HN18" s="263"/>
      <c r="HO18" s="263"/>
      <c r="HP18" s="263"/>
      <c r="HQ18" s="263"/>
      <c r="HR18" s="263"/>
      <c r="HS18" s="263"/>
      <c r="HT18" s="263"/>
      <c r="HU18" s="263"/>
      <c r="HV18" s="263"/>
      <c r="HW18" s="263"/>
      <c r="HX18" s="263"/>
      <c r="HY18" s="263"/>
      <c r="HZ18" s="263"/>
      <c r="IA18" s="263"/>
      <c r="IB18" s="263"/>
      <c r="IC18" s="263"/>
      <c r="ID18" s="263"/>
      <c r="IE18" s="263"/>
      <c r="IF18" s="263"/>
      <c r="IG18" s="263"/>
      <c r="IH18" s="263"/>
      <c r="II18" s="263"/>
      <c r="IJ18" s="263"/>
      <c r="IK18" s="263"/>
      <c r="IL18" s="263"/>
      <c r="IM18" s="263"/>
      <c r="IN18" s="263"/>
      <c r="IO18" s="263"/>
      <c r="IP18" s="263"/>
      <c r="IQ18" s="263"/>
      <c r="IR18" s="263"/>
      <c r="IS18" s="263"/>
      <c r="IT18" s="263"/>
      <c r="IU18" s="263"/>
      <c r="IV18" s="263"/>
    </row>
    <row r="19" spans="1:256" ht="13.5">
      <c r="A19" s="263" t="s">
        <v>256</v>
      </c>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c r="DM19" s="263"/>
      <c r="DN19" s="263"/>
      <c r="DO19" s="263"/>
      <c r="DP19" s="263"/>
      <c r="DQ19" s="263"/>
      <c r="DR19" s="263"/>
      <c r="DS19" s="263"/>
      <c r="DT19" s="263"/>
      <c r="DU19" s="263"/>
      <c r="DV19" s="263"/>
      <c r="DW19" s="263"/>
      <c r="DX19" s="263"/>
      <c r="DY19" s="263"/>
      <c r="DZ19" s="263"/>
      <c r="EA19" s="263"/>
      <c r="EB19" s="263"/>
      <c r="EC19" s="263"/>
      <c r="ED19" s="263"/>
      <c r="EE19" s="263"/>
      <c r="EF19" s="263"/>
      <c r="EG19" s="263"/>
      <c r="EH19" s="263"/>
      <c r="EI19" s="263"/>
      <c r="EJ19" s="263"/>
      <c r="EK19" s="263"/>
      <c r="EL19" s="263"/>
      <c r="EM19" s="263"/>
      <c r="EN19" s="263"/>
      <c r="EO19" s="263"/>
      <c r="EP19" s="263"/>
      <c r="EQ19" s="263"/>
      <c r="ER19" s="263"/>
      <c r="ES19" s="263"/>
      <c r="ET19" s="263"/>
      <c r="EU19" s="263"/>
      <c r="EV19" s="263"/>
      <c r="EW19" s="263"/>
      <c r="EX19" s="263"/>
      <c r="EY19" s="263"/>
      <c r="EZ19" s="263"/>
      <c r="FA19" s="263"/>
      <c r="FB19" s="263"/>
      <c r="FC19" s="263"/>
      <c r="FD19" s="263"/>
      <c r="FE19" s="263"/>
      <c r="FF19" s="263"/>
      <c r="FG19" s="263"/>
      <c r="FH19" s="263"/>
      <c r="FI19" s="263"/>
      <c r="FJ19" s="263"/>
      <c r="FK19" s="263"/>
      <c r="FL19" s="263"/>
      <c r="FM19" s="263"/>
      <c r="FN19" s="263"/>
      <c r="FO19" s="263"/>
      <c r="FP19" s="263"/>
      <c r="FQ19" s="263"/>
      <c r="FR19" s="263"/>
      <c r="FS19" s="263"/>
      <c r="FT19" s="263"/>
      <c r="FU19" s="263"/>
      <c r="FV19" s="263"/>
      <c r="FW19" s="263"/>
      <c r="FX19" s="263"/>
      <c r="FY19" s="263"/>
      <c r="FZ19" s="263"/>
      <c r="GA19" s="263"/>
      <c r="GB19" s="263"/>
      <c r="GC19" s="263"/>
      <c r="GD19" s="263"/>
      <c r="GE19" s="263"/>
      <c r="GF19" s="263"/>
      <c r="GG19" s="263"/>
      <c r="GH19" s="263"/>
      <c r="GI19" s="263"/>
      <c r="GJ19" s="263"/>
      <c r="GK19" s="263"/>
      <c r="GL19" s="263"/>
      <c r="GM19" s="263"/>
      <c r="GN19" s="263"/>
      <c r="GO19" s="263"/>
      <c r="GP19" s="263"/>
      <c r="GQ19" s="263"/>
      <c r="GR19" s="263"/>
      <c r="GS19" s="263"/>
      <c r="GT19" s="263"/>
      <c r="GU19" s="263"/>
      <c r="GV19" s="263"/>
      <c r="GW19" s="263"/>
      <c r="GX19" s="263"/>
      <c r="GY19" s="263"/>
      <c r="GZ19" s="263"/>
      <c r="HA19" s="263"/>
      <c r="HB19" s="263"/>
      <c r="HC19" s="263"/>
      <c r="HD19" s="263"/>
      <c r="HE19" s="263"/>
      <c r="HF19" s="263"/>
      <c r="HG19" s="263"/>
      <c r="HH19" s="263"/>
      <c r="HI19" s="263"/>
      <c r="HJ19" s="263"/>
      <c r="HK19" s="263"/>
      <c r="HL19" s="263"/>
      <c r="HM19" s="263"/>
      <c r="HN19" s="263"/>
      <c r="HO19" s="263"/>
      <c r="HP19" s="263"/>
      <c r="HQ19" s="263"/>
      <c r="HR19" s="263"/>
      <c r="HS19" s="263"/>
      <c r="HT19" s="263"/>
      <c r="HU19" s="263"/>
      <c r="HV19" s="263"/>
      <c r="HW19" s="263"/>
      <c r="HX19" s="263"/>
      <c r="HY19" s="263"/>
      <c r="HZ19" s="263"/>
      <c r="IA19" s="263"/>
      <c r="IB19" s="263"/>
      <c r="IC19" s="263"/>
      <c r="ID19" s="263"/>
      <c r="IE19" s="263"/>
      <c r="IF19" s="263"/>
      <c r="IG19" s="263"/>
      <c r="IH19" s="263"/>
      <c r="II19" s="263"/>
      <c r="IJ19" s="263"/>
      <c r="IK19" s="263"/>
      <c r="IL19" s="263"/>
      <c r="IM19" s="263"/>
      <c r="IN19" s="263"/>
      <c r="IO19" s="263"/>
      <c r="IP19" s="263"/>
      <c r="IQ19" s="263"/>
      <c r="IR19" s="263"/>
      <c r="IS19" s="263"/>
      <c r="IT19" s="263"/>
      <c r="IU19" s="263"/>
      <c r="IV19" s="263"/>
    </row>
    <row r="20" spans="1:256" ht="13.5">
      <c r="A20" s="266" t="s">
        <v>240</v>
      </c>
      <c r="B20" s="263" t="s">
        <v>257</v>
      </c>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c r="EI20" s="263"/>
      <c r="EJ20" s="263"/>
      <c r="EK20" s="263"/>
      <c r="EL20" s="263"/>
      <c r="EM20" s="263"/>
      <c r="EN20" s="263"/>
      <c r="EO20" s="263"/>
      <c r="EP20" s="263"/>
      <c r="EQ20" s="263"/>
      <c r="ER20" s="263"/>
      <c r="ES20" s="263"/>
      <c r="ET20" s="263"/>
      <c r="EU20" s="263"/>
      <c r="EV20" s="263"/>
      <c r="EW20" s="263"/>
      <c r="EX20" s="263"/>
      <c r="EY20" s="263"/>
      <c r="EZ20" s="263"/>
      <c r="FA20" s="263"/>
      <c r="FB20" s="263"/>
      <c r="FC20" s="263"/>
      <c r="FD20" s="263"/>
      <c r="FE20" s="263"/>
      <c r="FF20" s="263"/>
      <c r="FG20" s="263"/>
      <c r="FH20" s="263"/>
      <c r="FI20" s="263"/>
      <c r="FJ20" s="263"/>
      <c r="FK20" s="263"/>
      <c r="FL20" s="263"/>
      <c r="FM20" s="263"/>
      <c r="FN20" s="263"/>
      <c r="FO20" s="263"/>
      <c r="FP20" s="263"/>
      <c r="FQ20" s="263"/>
      <c r="FR20" s="263"/>
      <c r="FS20" s="263"/>
      <c r="FT20" s="263"/>
      <c r="FU20" s="263"/>
      <c r="FV20" s="263"/>
      <c r="FW20" s="263"/>
      <c r="FX20" s="263"/>
      <c r="FY20" s="263"/>
      <c r="FZ20" s="263"/>
      <c r="GA20" s="263"/>
      <c r="GB20" s="263"/>
      <c r="GC20" s="263"/>
      <c r="GD20" s="263"/>
      <c r="GE20" s="263"/>
      <c r="GF20" s="263"/>
      <c r="GG20" s="263"/>
      <c r="GH20" s="263"/>
      <c r="GI20" s="263"/>
      <c r="GJ20" s="263"/>
      <c r="GK20" s="263"/>
      <c r="GL20" s="263"/>
      <c r="GM20" s="263"/>
      <c r="GN20" s="263"/>
      <c r="GO20" s="263"/>
      <c r="GP20" s="263"/>
      <c r="GQ20" s="263"/>
      <c r="GR20" s="263"/>
      <c r="GS20" s="263"/>
      <c r="GT20" s="263"/>
      <c r="GU20" s="263"/>
      <c r="GV20" s="263"/>
      <c r="GW20" s="263"/>
      <c r="GX20" s="263"/>
      <c r="GY20" s="263"/>
      <c r="GZ20" s="263"/>
      <c r="HA20" s="263"/>
      <c r="HB20" s="263"/>
      <c r="HC20" s="263"/>
      <c r="HD20" s="263"/>
      <c r="HE20" s="263"/>
      <c r="HF20" s="263"/>
      <c r="HG20" s="263"/>
      <c r="HH20" s="263"/>
      <c r="HI20" s="263"/>
      <c r="HJ20" s="263"/>
      <c r="HK20" s="263"/>
      <c r="HL20" s="263"/>
      <c r="HM20" s="263"/>
      <c r="HN20" s="263"/>
      <c r="HO20" s="263"/>
      <c r="HP20" s="263"/>
      <c r="HQ20" s="263"/>
      <c r="HR20" s="263"/>
      <c r="HS20" s="263"/>
      <c r="HT20" s="263"/>
      <c r="HU20" s="263"/>
      <c r="HV20" s="263"/>
      <c r="HW20" s="263"/>
      <c r="HX20" s="263"/>
      <c r="HY20" s="263"/>
      <c r="HZ20" s="263"/>
      <c r="IA20" s="263"/>
      <c r="IB20" s="263"/>
      <c r="IC20" s="263"/>
      <c r="ID20" s="263"/>
      <c r="IE20" s="263"/>
      <c r="IF20" s="263"/>
      <c r="IG20" s="263"/>
      <c r="IH20" s="263"/>
      <c r="II20" s="263"/>
      <c r="IJ20" s="263"/>
      <c r="IK20" s="263"/>
      <c r="IL20" s="263"/>
      <c r="IM20" s="263"/>
      <c r="IN20" s="263"/>
      <c r="IO20" s="263"/>
      <c r="IP20" s="263"/>
      <c r="IQ20" s="263"/>
      <c r="IR20" s="263"/>
      <c r="IS20" s="263"/>
      <c r="IT20" s="263"/>
      <c r="IU20" s="263"/>
      <c r="IV20" s="263"/>
    </row>
    <row r="21" spans="1:256" ht="13.5">
      <c r="A21" s="266" t="s">
        <v>240</v>
      </c>
      <c r="B21" s="263" t="s">
        <v>258</v>
      </c>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3"/>
      <c r="DM21" s="263"/>
      <c r="DN21" s="263"/>
      <c r="DO21" s="263"/>
      <c r="DP21" s="263"/>
      <c r="DQ21" s="263"/>
      <c r="DR21" s="263"/>
      <c r="DS21" s="263"/>
      <c r="DT21" s="263"/>
      <c r="DU21" s="263"/>
      <c r="DV21" s="263"/>
      <c r="DW21" s="263"/>
      <c r="DX21" s="263"/>
      <c r="DY21" s="263"/>
      <c r="DZ21" s="263"/>
      <c r="EA21" s="263"/>
      <c r="EB21" s="263"/>
      <c r="EC21" s="263"/>
      <c r="ED21" s="263"/>
      <c r="EE21" s="263"/>
      <c r="EF21" s="263"/>
      <c r="EG21" s="263"/>
      <c r="EH21" s="263"/>
      <c r="EI21" s="263"/>
      <c r="EJ21" s="263"/>
      <c r="EK21" s="263"/>
      <c r="EL21" s="263"/>
      <c r="EM21" s="263"/>
      <c r="EN21" s="263"/>
      <c r="EO21" s="263"/>
      <c r="EP21" s="263"/>
      <c r="EQ21" s="263"/>
      <c r="ER21" s="263"/>
      <c r="ES21" s="263"/>
      <c r="ET21" s="263"/>
      <c r="EU21" s="263"/>
      <c r="EV21" s="263"/>
      <c r="EW21" s="263"/>
      <c r="EX21" s="263"/>
      <c r="EY21" s="263"/>
      <c r="EZ21" s="263"/>
      <c r="FA21" s="263"/>
      <c r="FB21" s="263"/>
      <c r="FC21" s="263"/>
      <c r="FD21" s="263"/>
      <c r="FE21" s="263"/>
      <c r="FF21" s="263"/>
      <c r="FG21" s="263"/>
      <c r="FH21" s="263"/>
      <c r="FI21" s="263"/>
      <c r="FJ21" s="263"/>
      <c r="FK21" s="263"/>
      <c r="FL21" s="263"/>
      <c r="FM21" s="263"/>
      <c r="FN21" s="263"/>
      <c r="FO21" s="263"/>
      <c r="FP21" s="263"/>
      <c r="FQ21" s="263"/>
      <c r="FR21" s="263"/>
      <c r="FS21" s="263"/>
      <c r="FT21" s="263"/>
      <c r="FU21" s="263"/>
      <c r="FV21" s="263"/>
      <c r="FW21" s="263"/>
      <c r="FX21" s="263"/>
      <c r="FY21" s="263"/>
      <c r="FZ21" s="263"/>
      <c r="GA21" s="263"/>
      <c r="GB21" s="263"/>
      <c r="GC21" s="263"/>
      <c r="GD21" s="263"/>
      <c r="GE21" s="263"/>
      <c r="GF21" s="263"/>
      <c r="GG21" s="263"/>
      <c r="GH21" s="263"/>
      <c r="GI21" s="263"/>
      <c r="GJ21" s="263"/>
      <c r="GK21" s="263"/>
      <c r="GL21" s="263"/>
      <c r="GM21" s="263"/>
      <c r="GN21" s="263"/>
      <c r="GO21" s="263"/>
      <c r="GP21" s="263"/>
      <c r="GQ21" s="263"/>
      <c r="GR21" s="263"/>
      <c r="GS21" s="263"/>
      <c r="GT21" s="263"/>
      <c r="GU21" s="263"/>
      <c r="GV21" s="263"/>
      <c r="GW21" s="263"/>
      <c r="GX21" s="263"/>
      <c r="GY21" s="263"/>
      <c r="GZ21" s="263"/>
      <c r="HA21" s="263"/>
      <c r="HB21" s="263"/>
      <c r="HC21" s="263"/>
      <c r="HD21" s="263"/>
      <c r="HE21" s="263"/>
      <c r="HF21" s="263"/>
      <c r="HG21" s="263"/>
      <c r="HH21" s="263"/>
      <c r="HI21" s="263"/>
      <c r="HJ21" s="263"/>
      <c r="HK21" s="263"/>
      <c r="HL21" s="263"/>
      <c r="HM21" s="263"/>
      <c r="HN21" s="263"/>
      <c r="HO21" s="263"/>
      <c r="HP21" s="263"/>
      <c r="HQ21" s="263"/>
      <c r="HR21" s="263"/>
      <c r="HS21" s="263"/>
      <c r="HT21" s="263"/>
      <c r="HU21" s="263"/>
      <c r="HV21" s="263"/>
      <c r="HW21" s="263"/>
      <c r="HX21" s="263"/>
      <c r="HY21" s="263"/>
      <c r="HZ21" s="263"/>
      <c r="IA21" s="263"/>
      <c r="IB21" s="263"/>
      <c r="IC21" s="263"/>
      <c r="ID21" s="263"/>
      <c r="IE21" s="263"/>
      <c r="IF21" s="263"/>
      <c r="IG21" s="263"/>
      <c r="IH21" s="263"/>
      <c r="II21" s="263"/>
      <c r="IJ21" s="263"/>
      <c r="IK21" s="263"/>
      <c r="IL21" s="263"/>
      <c r="IM21" s="263"/>
      <c r="IN21" s="263"/>
      <c r="IO21" s="263"/>
      <c r="IP21" s="263"/>
      <c r="IQ21" s="263"/>
      <c r="IR21" s="263"/>
      <c r="IS21" s="263"/>
      <c r="IT21" s="263"/>
      <c r="IU21" s="263"/>
      <c r="IV21" s="263"/>
    </row>
    <row r="22" spans="1:256" ht="13.5">
      <c r="A22" s="266" t="s">
        <v>240</v>
      </c>
      <c r="B22" s="669" t="s">
        <v>259</v>
      </c>
      <c r="C22" s="669"/>
      <c r="D22" s="669"/>
      <c r="E22" s="669"/>
      <c r="F22" s="669"/>
      <c r="G22" s="669"/>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263"/>
      <c r="ET22" s="263"/>
      <c r="EU22" s="263"/>
      <c r="EV22" s="263"/>
      <c r="EW22" s="263"/>
      <c r="EX22" s="263"/>
      <c r="EY22" s="263"/>
      <c r="EZ22" s="263"/>
      <c r="FA22" s="263"/>
      <c r="FB22" s="263"/>
      <c r="FC22" s="263"/>
      <c r="FD22" s="263"/>
      <c r="FE22" s="263"/>
      <c r="FF22" s="263"/>
      <c r="FG22" s="263"/>
      <c r="FH22" s="263"/>
      <c r="FI22" s="263"/>
      <c r="FJ22" s="263"/>
      <c r="FK22" s="263"/>
      <c r="FL22" s="263"/>
      <c r="FM22" s="263"/>
      <c r="FN22" s="263"/>
      <c r="FO22" s="263"/>
      <c r="FP22" s="263"/>
      <c r="FQ22" s="263"/>
      <c r="FR22" s="263"/>
      <c r="FS22" s="263"/>
      <c r="FT22" s="263"/>
      <c r="FU22" s="263"/>
      <c r="FV22" s="263"/>
      <c r="FW22" s="263"/>
      <c r="FX22" s="263"/>
      <c r="FY22" s="263"/>
      <c r="FZ22" s="263"/>
      <c r="GA22" s="263"/>
      <c r="GB22" s="263"/>
      <c r="GC22" s="263"/>
      <c r="GD22" s="263"/>
      <c r="GE22" s="263"/>
      <c r="GF22" s="263"/>
      <c r="GG22" s="263"/>
      <c r="GH22" s="263"/>
      <c r="GI22" s="263"/>
      <c r="GJ22" s="263"/>
      <c r="GK22" s="263"/>
      <c r="GL22" s="263"/>
      <c r="GM22" s="263"/>
      <c r="GN22" s="263"/>
      <c r="GO22" s="263"/>
      <c r="GP22" s="263"/>
      <c r="GQ22" s="263"/>
      <c r="GR22" s="263"/>
      <c r="GS22" s="263"/>
      <c r="GT22" s="263"/>
      <c r="GU22" s="263"/>
      <c r="GV22" s="263"/>
      <c r="GW22" s="263"/>
      <c r="GX22" s="263"/>
      <c r="GY22" s="263"/>
      <c r="GZ22" s="263"/>
      <c r="HA22" s="263"/>
      <c r="HB22" s="263"/>
      <c r="HC22" s="263"/>
      <c r="HD22" s="263"/>
      <c r="HE22" s="263"/>
      <c r="HF22" s="263"/>
      <c r="HG22" s="263"/>
      <c r="HH22" s="263"/>
      <c r="HI22" s="263"/>
      <c r="HJ22" s="263"/>
      <c r="HK22" s="263"/>
      <c r="HL22" s="263"/>
      <c r="HM22" s="263"/>
      <c r="HN22" s="263"/>
      <c r="HO22" s="263"/>
      <c r="HP22" s="263"/>
      <c r="HQ22" s="263"/>
      <c r="HR22" s="263"/>
      <c r="HS22" s="263"/>
      <c r="HT22" s="263"/>
      <c r="HU22" s="263"/>
      <c r="HV22" s="263"/>
      <c r="HW22" s="263"/>
      <c r="HX22" s="263"/>
      <c r="HY22" s="263"/>
      <c r="HZ22" s="263"/>
      <c r="IA22" s="263"/>
      <c r="IB22" s="263"/>
      <c r="IC22" s="263"/>
      <c r="ID22" s="263"/>
      <c r="IE22" s="263"/>
      <c r="IF22" s="263"/>
      <c r="IG22" s="263"/>
      <c r="IH22" s="263"/>
      <c r="II22" s="263"/>
      <c r="IJ22" s="263"/>
      <c r="IK22" s="263"/>
      <c r="IL22" s="263"/>
      <c r="IM22" s="263"/>
      <c r="IN22" s="263"/>
      <c r="IO22" s="263"/>
      <c r="IP22" s="263"/>
      <c r="IQ22" s="263"/>
      <c r="IR22" s="263"/>
      <c r="IS22" s="263"/>
      <c r="IT22" s="263"/>
      <c r="IU22" s="263"/>
      <c r="IV22" s="263"/>
    </row>
    <row r="23" spans="1:256" ht="13.5">
      <c r="A23" s="266"/>
      <c r="B23" s="669" t="s">
        <v>260</v>
      </c>
      <c r="C23" s="669"/>
      <c r="D23" s="669"/>
      <c r="E23" s="669"/>
      <c r="F23" s="669"/>
      <c r="G23" s="669"/>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c r="EI23" s="263"/>
      <c r="EJ23" s="263"/>
      <c r="EK23" s="263"/>
      <c r="EL23" s="263"/>
      <c r="EM23" s="263"/>
      <c r="EN23" s="263"/>
      <c r="EO23" s="263"/>
      <c r="EP23" s="263"/>
      <c r="EQ23" s="263"/>
      <c r="ER23" s="263"/>
      <c r="ES23" s="263"/>
      <c r="ET23" s="263"/>
      <c r="EU23" s="263"/>
      <c r="EV23" s="263"/>
      <c r="EW23" s="263"/>
      <c r="EX23" s="263"/>
      <c r="EY23" s="263"/>
      <c r="EZ23" s="263"/>
      <c r="FA23" s="263"/>
      <c r="FB23" s="263"/>
      <c r="FC23" s="263"/>
      <c r="FD23" s="263"/>
      <c r="FE23" s="263"/>
      <c r="FF23" s="263"/>
      <c r="FG23" s="263"/>
      <c r="FH23" s="263"/>
      <c r="FI23" s="263"/>
      <c r="FJ23" s="263"/>
      <c r="FK23" s="263"/>
      <c r="FL23" s="263"/>
      <c r="FM23" s="263"/>
      <c r="FN23" s="263"/>
      <c r="FO23" s="263"/>
      <c r="FP23" s="263"/>
      <c r="FQ23" s="263"/>
      <c r="FR23" s="263"/>
      <c r="FS23" s="263"/>
      <c r="FT23" s="263"/>
      <c r="FU23" s="263"/>
      <c r="FV23" s="263"/>
      <c r="FW23" s="263"/>
      <c r="FX23" s="263"/>
      <c r="FY23" s="263"/>
      <c r="FZ23" s="263"/>
      <c r="GA23" s="263"/>
      <c r="GB23" s="263"/>
      <c r="GC23" s="263"/>
      <c r="GD23" s="263"/>
      <c r="GE23" s="263"/>
      <c r="GF23" s="263"/>
      <c r="GG23" s="263"/>
      <c r="GH23" s="263"/>
      <c r="GI23" s="263"/>
      <c r="GJ23" s="263"/>
      <c r="GK23" s="263"/>
      <c r="GL23" s="263"/>
      <c r="GM23" s="263"/>
      <c r="GN23" s="263"/>
      <c r="GO23" s="263"/>
      <c r="GP23" s="263"/>
      <c r="GQ23" s="263"/>
      <c r="GR23" s="263"/>
      <c r="GS23" s="263"/>
      <c r="GT23" s="263"/>
      <c r="GU23" s="263"/>
      <c r="GV23" s="263"/>
      <c r="GW23" s="263"/>
      <c r="GX23" s="263"/>
      <c r="GY23" s="263"/>
      <c r="GZ23" s="263"/>
      <c r="HA23" s="263"/>
      <c r="HB23" s="263"/>
      <c r="HC23" s="263"/>
      <c r="HD23" s="263"/>
      <c r="HE23" s="263"/>
      <c r="HF23" s="263"/>
      <c r="HG23" s="263"/>
      <c r="HH23" s="263"/>
      <c r="HI23" s="263"/>
      <c r="HJ23" s="263"/>
      <c r="HK23" s="263"/>
      <c r="HL23" s="263"/>
      <c r="HM23" s="263"/>
      <c r="HN23" s="263"/>
      <c r="HO23" s="263"/>
      <c r="HP23" s="263"/>
      <c r="HQ23" s="263"/>
      <c r="HR23" s="263"/>
      <c r="HS23" s="263"/>
      <c r="HT23" s="263"/>
      <c r="HU23" s="263"/>
      <c r="HV23" s="263"/>
      <c r="HW23" s="263"/>
      <c r="HX23" s="263"/>
      <c r="HY23" s="263"/>
      <c r="HZ23" s="263"/>
      <c r="IA23" s="263"/>
      <c r="IB23" s="263"/>
      <c r="IC23" s="263"/>
      <c r="ID23" s="263"/>
      <c r="IE23" s="263"/>
      <c r="IF23" s="263"/>
      <c r="IG23" s="263"/>
      <c r="IH23" s="263"/>
      <c r="II23" s="263"/>
      <c r="IJ23" s="263"/>
      <c r="IK23" s="263"/>
      <c r="IL23" s="263"/>
      <c r="IM23" s="263"/>
      <c r="IN23" s="263"/>
      <c r="IO23" s="263"/>
      <c r="IP23" s="263"/>
      <c r="IQ23" s="263"/>
      <c r="IR23" s="263"/>
      <c r="IS23" s="263"/>
      <c r="IT23" s="263"/>
      <c r="IU23" s="263"/>
      <c r="IV23" s="263"/>
    </row>
    <row r="24" spans="1:256" ht="13.5">
      <c r="A24" s="266" t="s">
        <v>240</v>
      </c>
      <c r="B24" s="669" t="s">
        <v>261</v>
      </c>
      <c r="C24" s="669"/>
      <c r="D24" s="669"/>
      <c r="E24" s="669"/>
      <c r="F24" s="669"/>
      <c r="G24" s="669"/>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c r="EI24" s="263"/>
      <c r="EJ24" s="263"/>
      <c r="EK24" s="263"/>
      <c r="EL24" s="263"/>
      <c r="EM24" s="263"/>
      <c r="EN24" s="263"/>
      <c r="EO24" s="263"/>
      <c r="EP24" s="263"/>
      <c r="EQ24" s="263"/>
      <c r="ER24" s="263"/>
      <c r="ES24" s="263"/>
      <c r="ET24" s="263"/>
      <c r="EU24" s="263"/>
      <c r="EV24" s="263"/>
      <c r="EW24" s="263"/>
      <c r="EX24" s="263"/>
      <c r="EY24" s="263"/>
      <c r="EZ24" s="263"/>
      <c r="FA24" s="263"/>
      <c r="FB24" s="263"/>
      <c r="FC24" s="263"/>
      <c r="FD24" s="263"/>
      <c r="FE24" s="263"/>
      <c r="FF24" s="263"/>
      <c r="FG24" s="263"/>
      <c r="FH24" s="263"/>
      <c r="FI24" s="263"/>
      <c r="FJ24" s="263"/>
      <c r="FK24" s="263"/>
      <c r="FL24" s="263"/>
      <c r="FM24" s="263"/>
      <c r="FN24" s="263"/>
      <c r="FO24" s="263"/>
      <c r="FP24" s="263"/>
      <c r="FQ24" s="263"/>
      <c r="FR24" s="263"/>
      <c r="FS24" s="263"/>
      <c r="FT24" s="263"/>
      <c r="FU24" s="263"/>
      <c r="FV24" s="263"/>
      <c r="FW24" s="263"/>
      <c r="FX24" s="263"/>
      <c r="FY24" s="263"/>
      <c r="FZ24" s="263"/>
      <c r="GA24" s="263"/>
      <c r="GB24" s="263"/>
      <c r="GC24" s="263"/>
      <c r="GD24" s="263"/>
      <c r="GE24" s="263"/>
      <c r="GF24" s="263"/>
      <c r="GG24" s="263"/>
      <c r="GH24" s="263"/>
      <c r="GI24" s="263"/>
      <c r="GJ24" s="263"/>
      <c r="GK24" s="263"/>
      <c r="GL24" s="263"/>
      <c r="GM24" s="263"/>
      <c r="GN24" s="263"/>
      <c r="GO24" s="263"/>
      <c r="GP24" s="263"/>
      <c r="GQ24" s="263"/>
      <c r="GR24" s="263"/>
      <c r="GS24" s="263"/>
      <c r="GT24" s="263"/>
      <c r="GU24" s="263"/>
      <c r="GV24" s="263"/>
      <c r="GW24" s="263"/>
      <c r="GX24" s="263"/>
      <c r="GY24" s="263"/>
      <c r="GZ24" s="263"/>
      <c r="HA24" s="263"/>
      <c r="HB24" s="263"/>
      <c r="HC24" s="263"/>
      <c r="HD24" s="263"/>
      <c r="HE24" s="263"/>
      <c r="HF24" s="263"/>
      <c r="HG24" s="263"/>
      <c r="HH24" s="263"/>
      <c r="HI24" s="263"/>
      <c r="HJ24" s="263"/>
      <c r="HK24" s="263"/>
      <c r="HL24" s="263"/>
      <c r="HM24" s="263"/>
      <c r="HN24" s="263"/>
      <c r="HO24" s="263"/>
      <c r="HP24" s="263"/>
      <c r="HQ24" s="263"/>
      <c r="HR24" s="263"/>
      <c r="HS24" s="263"/>
      <c r="HT24" s="263"/>
      <c r="HU24" s="263"/>
      <c r="HV24" s="263"/>
      <c r="HW24" s="263"/>
      <c r="HX24" s="263"/>
      <c r="HY24" s="263"/>
      <c r="HZ24" s="263"/>
      <c r="IA24" s="263"/>
      <c r="IB24" s="263"/>
      <c r="IC24" s="263"/>
      <c r="ID24" s="263"/>
      <c r="IE24" s="263"/>
      <c r="IF24" s="263"/>
      <c r="IG24" s="263"/>
      <c r="IH24" s="263"/>
      <c r="II24" s="263"/>
      <c r="IJ24" s="263"/>
      <c r="IK24" s="263"/>
      <c r="IL24" s="263"/>
      <c r="IM24" s="263"/>
      <c r="IN24" s="263"/>
      <c r="IO24" s="263"/>
      <c r="IP24" s="263"/>
      <c r="IQ24" s="263"/>
      <c r="IR24" s="263"/>
      <c r="IS24" s="263"/>
      <c r="IT24" s="263"/>
      <c r="IU24" s="263"/>
      <c r="IV24" s="263"/>
    </row>
    <row r="25" spans="1:256" ht="13.5">
      <c r="A25" s="266" t="s">
        <v>240</v>
      </c>
      <c r="B25" s="669" t="s">
        <v>262</v>
      </c>
      <c r="C25" s="669"/>
      <c r="D25" s="669"/>
      <c r="E25" s="669"/>
      <c r="F25" s="669"/>
      <c r="G25" s="669"/>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c r="EI25" s="263"/>
      <c r="EJ25" s="263"/>
      <c r="EK25" s="263"/>
      <c r="EL25" s="263"/>
      <c r="EM25" s="263"/>
      <c r="EN25" s="263"/>
      <c r="EO25" s="263"/>
      <c r="EP25" s="263"/>
      <c r="EQ25" s="263"/>
      <c r="ER25" s="263"/>
      <c r="ES25" s="263"/>
      <c r="ET25" s="263"/>
      <c r="EU25" s="263"/>
      <c r="EV25" s="263"/>
      <c r="EW25" s="263"/>
      <c r="EX25" s="263"/>
      <c r="EY25" s="263"/>
      <c r="EZ25" s="263"/>
      <c r="FA25" s="263"/>
      <c r="FB25" s="263"/>
      <c r="FC25" s="263"/>
      <c r="FD25" s="263"/>
      <c r="FE25" s="263"/>
      <c r="FF25" s="263"/>
      <c r="FG25" s="263"/>
      <c r="FH25" s="263"/>
      <c r="FI25" s="263"/>
      <c r="FJ25" s="263"/>
      <c r="FK25" s="263"/>
      <c r="FL25" s="263"/>
      <c r="FM25" s="263"/>
      <c r="FN25" s="263"/>
      <c r="FO25" s="263"/>
      <c r="FP25" s="263"/>
      <c r="FQ25" s="263"/>
      <c r="FR25" s="263"/>
      <c r="FS25" s="263"/>
      <c r="FT25" s="263"/>
      <c r="FU25" s="263"/>
      <c r="FV25" s="263"/>
      <c r="FW25" s="263"/>
      <c r="FX25" s="263"/>
      <c r="FY25" s="263"/>
      <c r="FZ25" s="263"/>
      <c r="GA25" s="263"/>
      <c r="GB25" s="263"/>
      <c r="GC25" s="263"/>
      <c r="GD25" s="263"/>
      <c r="GE25" s="263"/>
      <c r="GF25" s="263"/>
      <c r="GG25" s="263"/>
      <c r="GH25" s="263"/>
      <c r="GI25" s="263"/>
      <c r="GJ25" s="263"/>
      <c r="GK25" s="263"/>
      <c r="GL25" s="263"/>
      <c r="GM25" s="263"/>
      <c r="GN25" s="263"/>
      <c r="GO25" s="263"/>
      <c r="GP25" s="263"/>
      <c r="GQ25" s="263"/>
      <c r="GR25" s="263"/>
      <c r="GS25" s="263"/>
      <c r="GT25" s="263"/>
      <c r="GU25" s="263"/>
      <c r="GV25" s="263"/>
      <c r="GW25" s="263"/>
      <c r="GX25" s="263"/>
      <c r="GY25" s="263"/>
      <c r="GZ25" s="263"/>
      <c r="HA25" s="263"/>
      <c r="HB25" s="263"/>
      <c r="HC25" s="263"/>
      <c r="HD25" s="263"/>
      <c r="HE25" s="263"/>
      <c r="HF25" s="263"/>
      <c r="HG25" s="263"/>
      <c r="HH25" s="263"/>
      <c r="HI25" s="263"/>
      <c r="HJ25" s="263"/>
      <c r="HK25" s="263"/>
      <c r="HL25" s="263"/>
      <c r="HM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c r="IM25" s="263"/>
      <c r="IN25" s="263"/>
      <c r="IO25" s="263"/>
      <c r="IP25" s="263"/>
      <c r="IQ25" s="263"/>
      <c r="IR25" s="263"/>
      <c r="IS25" s="263"/>
      <c r="IT25" s="263"/>
      <c r="IU25" s="263"/>
      <c r="IV25" s="263"/>
    </row>
    <row r="26" spans="1:256" ht="13.5">
      <c r="A26" s="266"/>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c r="DM26" s="263"/>
      <c r="DN26" s="263"/>
      <c r="DO26" s="263"/>
      <c r="DP26" s="263"/>
      <c r="DQ26" s="263"/>
      <c r="DR26" s="263"/>
      <c r="DS26" s="263"/>
      <c r="DT26" s="263"/>
      <c r="DU26" s="263"/>
      <c r="DV26" s="263"/>
      <c r="DW26" s="263"/>
      <c r="DX26" s="263"/>
      <c r="DY26" s="263"/>
      <c r="DZ26" s="263"/>
      <c r="EA26" s="263"/>
      <c r="EB26" s="263"/>
      <c r="EC26" s="263"/>
      <c r="ED26" s="263"/>
      <c r="EE26" s="263"/>
      <c r="EF26" s="263"/>
      <c r="EG26" s="263"/>
      <c r="EH26" s="263"/>
      <c r="EI26" s="263"/>
      <c r="EJ26" s="263"/>
      <c r="EK26" s="263"/>
      <c r="EL26" s="263"/>
      <c r="EM26" s="263"/>
      <c r="EN26" s="263"/>
      <c r="EO26" s="263"/>
      <c r="EP26" s="263"/>
      <c r="EQ26" s="263"/>
      <c r="ER26" s="263"/>
      <c r="ES26" s="263"/>
      <c r="ET26" s="263"/>
      <c r="EU26" s="263"/>
      <c r="EV26" s="263"/>
      <c r="EW26" s="263"/>
      <c r="EX26" s="263"/>
      <c r="EY26" s="263"/>
      <c r="EZ26" s="263"/>
      <c r="FA26" s="263"/>
      <c r="FB26" s="263"/>
      <c r="FC26" s="263"/>
      <c r="FD26" s="263"/>
      <c r="FE26" s="263"/>
      <c r="FF26" s="263"/>
      <c r="FG26" s="263"/>
      <c r="FH26" s="263"/>
      <c r="FI26" s="263"/>
      <c r="FJ26" s="263"/>
      <c r="FK26" s="263"/>
      <c r="FL26" s="263"/>
      <c r="FM26" s="263"/>
      <c r="FN26" s="263"/>
      <c r="FO26" s="263"/>
      <c r="FP26" s="263"/>
      <c r="FQ26" s="263"/>
      <c r="FR26" s="263"/>
      <c r="FS26" s="263"/>
      <c r="FT26" s="263"/>
      <c r="FU26" s="263"/>
      <c r="FV26" s="263"/>
      <c r="FW26" s="263"/>
      <c r="FX26" s="263"/>
      <c r="FY26" s="263"/>
      <c r="FZ26" s="263"/>
      <c r="GA26" s="263"/>
      <c r="GB26" s="263"/>
      <c r="GC26" s="263"/>
      <c r="GD26" s="263"/>
      <c r="GE26" s="263"/>
      <c r="GF26" s="263"/>
      <c r="GG26" s="263"/>
      <c r="GH26" s="263"/>
      <c r="GI26" s="263"/>
      <c r="GJ26" s="263"/>
      <c r="GK26" s="263"/>
      <c r="GL26" s="263"/>
      <c r="GM26" s="263"/>
      <c r="GN26" s="263"/>
      <c r="GO26" s="263"/>
      <c r="GP26" s="263"/>
      <c r="GQ26" s="263"/>
      <c r="GR26" s="263"/>
      <c r="GS26" s="263"/>
      <c r="GT26" s="263"/>
      <c r="GU26" s="263"/>
      <c r="GV26" s="263"/>
      <c r="GW26" s="263"/>
      <c r="GX26" s="263"/>
      <c r="GY26" s="263"/>
      <c r="GZ26" s="263"/>
      <c r="HA26" s="263"/>
      <c r="HB26" s="263"/>
      <c r="HC26" s="263"/>
      <c r="HD26" s="263"/>
      <c r="HE26" s="263"/>
      <c r="HF26" s="263"/>
      <c r="HG26" s="263"/>
      <c r="HH26" s="263"/>
      <c r="HI26" s="263"/>
      <c r="HJ26" s="263"/>
      <c r="HK26" s="263"/>
      <c r="HL26" s="263"/>
      <c r="HM26" s="263"/>
      <c r="HN26" s="263"/>
      <c r="HO26" s="263"/>
      <c r="HP26" s="263"/>
      <c r="HQ26" s="263"/>
      <c r="HR26" s="263"/>
      <c r="HS26" s="263"/>
      <c r="HT26" s="263"/>
      <c r="HU26" s="263"/>
      <c r="HV26" s="263"/>
      <c r="HW26" s="263"/>
      <c r="HX26" s="263"/>
      <c r="HY26" s="263"/>
      <c r="HZ26" s="263"/>
      <c r="IA26" s="263"/>
      <c r="IB26" s="263"/>
      <c r="IC26" s="263"/>
      <c r="ID26" s="263"/>
      <c r="IE26" s="263"/>
      <c r="IF26" s="263"/>
      <c r="IG26" s="263"/>
      <c r="IH26" s="263"/>
      <c r="II26" s="263"/>
      <c r="IJ26" s="263"/>
      <c r="IK26" s="263"/>
      <c r="IL26" s="263"/>
      <c r="IM26" s="263"/>
      <c r="IN26" s="263"/>
      <c r="IO26" s="263"/>
      <c r="IP26" s="263"/>
      <c r="IQ26" s="263"/>
      <c r="IR26" s="263"/>
      <c r="IS26" s="263"/>
      <c r="IT26" s="263"/>
      <c r="IU26" s="263"/>
      <c r="IV26" s="263"/>
    </row>
    <row r="27" spans="1:256" ht="13.5">
      <c r="A27" s="263" t="s">
        <v>263</v>
      </c>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c r="DM27" s="263"/>
      <c r="DN27" s="263"/>
      <c r="DO27" s="263"/>
      <c r="DP27" s="263"/>
      <c r="DQ27" s="263"/>
      <c r="DR27" s="263"/>
      <c r="DS27" s="263"/>
      <c r="DT27" s="263"/>
      <c r="DU27" s="263"/>
      <c r="DV27" s="263"/>
      <c r="DW27" s="263"/>
      <c r="DX27" s="263"/>
      <c r="DY27" s="263"/>
      <c r="DZ27" s="263"/>
      <c r="EA27" s="263"/>
      <c r="EB27" s="263"/>
      <c r="EC27" s="263"/>
      <c r="ED27" s="263"/>
      <c r="EE27" s="263"/>
      <c r="EF27" s="263"/>
      <c r="EG27" s="263"/>
      <c r="EH27" s="263"/>
      <c r="EI27" s="263"/>
      <c r="EJ27" s="263"/>
      <c r="EK27" s="263"/>
      <c r="EL27" s="263"/>
      <c r="EM27" s="263"/>
      <c r="EN27" s="263"/>
      <c r="EO27" s="263"/>
      <c r="EP27" s="263"/>
      <c r="EQ27" s="263"/>
      <c r="ER27" s="263"/>
      <c r="ES27" s="263"/>
      <c r="ET27" s="263"/>
      <c r="EU27" s="263"/>
      <c r="EV27" s="263"/>
      <c r="EW27" s="263"/>
      <c r="EX27" s="263"/>
      <c r="EY27" s="263"/>
      <c r="EZ27" s="263"/>
      <c r="FA27" s="263"/>
      <c r="FB27" s="263"/>
      <c r="FC27" s="263"/>
      <c r="FD27" s="263"/>
      <c r="FE27" s="263"/>
      <c r="FF27" s="263"/>
      <c r="FG27" s="263"/>
      <c r="FH27" s="263"/>
      <c r="FI27" s="263"/>
      <c r="FJ27" s="263"/>
      <c r="FK27" s="263"/>
      <c r="FL27" s="263"/>
      <c r="FM27" s="263"/>
      <c r="FN27" s="263"/>
      <c r="FO27" s="263"/>
      <c r="FP27" s="263"/>
      <c r="FQ27" s="263"/>
      <c r="FR27" s="263"/>
      <c r="FS27" s="263"/>
      <c r="FT27" s="263"/>
      <c r="FU27" s="263"/>
      <c r="FV27" s="263"/>
      <c r="FW27" s="263"/>
      <c r="FX27" s="263"/>
      <c r="FY27" s="263"/>
      <c r="FZ27" s="263"/>
      <c r="GA27" s="263"/>
      <c r="GB27" s="263"/>
      <c r="GC27" s="263"/>
      <c r="GD27" s="263"/>
      <c r="GE27" s="263"/>
      <c r="GF27" s="263"/>
      <c r="GG27" s="263"/>
      <c r="GH27" s="263"/>
      <c r="GI27" s="263"/>
      <c r="GJ27" s="263"/>
      <c r="GK27" s="263"/>
      <c r="GL27" s="263"/>
      <c r="GM27" s="263"/>
      <c r="GN27" s="263"/>
      <c r="GO27" s="263"/>
      <c r="GP27" s="263"/>
      <c r="GQ27" s="263"/>
      <c r="GR27" s="263"/>
      <c r="GS27" s="263"/>
      <c r="GT27" s="263"/>
      <c r="GU27" s="263"/>
      <c r="GV27" s="263"/>
      <c r="GW27" s="263"/>
      <c r="GX27" s="263"/>
      <c r="GY27" s="263"/>
      <c r="GZ27" s="263"/>
      <c r="HA27" s="263"/>
      <c r="HB27" s="263"/>
      <c r="HC27" s="263"/>
      <c r="HD27" s="263"/>
      <c r="HE27" s="263"/>
      <c r="HF27" s="263"/>
      <c r="HG27" s="263"/>
      <c r="HH27" s="263"/>
      <c r="HI27" s="263"/>
      <c r="HJ27" s="263"/>
      <c r="HK27" s="263"/>
      <c r="HL27" s="263"/>
      <c r="HM27" s="263"/>
      <c r="HN27" s="263"/>
      <c r="HO27" s="263"/>
      <c r="HP27" s="263"/>
      <c r="HQ27" s="263"/>
      <c r="HR27" s="263"/>
      <c r="HS27" s="263"/>
      <c r="HT27" s="263"/>
      <c r="HU27" s="263"/>
      <c r="HV27" s="263"/>
      <c r="HW27" s="263"/>
      <c r="HX27" s="263"/>
      <c r="HY27" s="263"/>
      <c r="HZ27" s="263"/>
      <c r="IA27" s="263"/>
      <c r="IB27" s="263"/>
      <c r="IC27" s="263"/>
      <c r="ID27" s="263"/>
      <c r="IE27" s="263"/>
      <c r="IF27" s="263"/>
      <c r="IG27" s="263"/>
      <c r="IH27" s="263"/>
      <c r="II27" s="263"/>
      <c r="IJ27" s="263"/>
      <c r="IK27" s="263"/>
      <c r="IL27" s="263"/>
      <c r="IM27" s="263"/>
      <c r="IN27" s="263"/>
      <c r="IO27" s="263"/>
      <c r="IP27" s="263"/>
      <c r="IQ27" s="263"/>
      <c r="IR27" s="263"/>
      <c r="IS27" s="263"/>
      <c r="IT27" s="263"/>
      <c r="IU27" s="263"/>
      <c r="IV27" s="263"/>
    </row>
    <row r="28" spans="1:256" ht="13.5">
      <c r="A28" s="266" t="s">
        <v>240</v>
      </c>
      <c r="B28" s="670" t="s">
        <v>264</v>
      </c>
      <c r="C28" s="670"/>
      <c r="D28" s="670"/>
      <c r="E28" s="670"/>
      <c r="F28" s="670"/>
      <c r="G28" s="670"/>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c r="DM28" s="263"/>
      <c r="DN28" s="263"/>
      <c r="DO28" s="263"/>
      <c r="DP28" s="263"/>
      <c r="DQ28" s="263"/>
      <c r="DR28" s="263"/>
      <c r="DS28" s="263"/>
      <c r="DT28" s="263"/>
      <c r="DU28" s="263"/>
      <c r="DV28" s="263"/>
      <c r="DW28" s="263"/>
      <c r="DX28" s="263"/>
      <c r="DY28" s="263"/>
      <c r="DZ28" s="263"/>
      <c r="EA28" s="263"/>
      <c r="EB28" s="263"/>
      <c r="EC28" s="263"/>
      <c r="ED28" s="263"/>
      <c r="EE28" s="263"/>
      <c r="EF28" s="263"/>
      <c r="EG28" s="263"/>
      <c r="EH28" s="263"/>
      <c r="EI28" s="263"/>
      <c r="EJ28" s="263"/>
      <c r="EK28" s="263"/>
      <c r="EL28" s="263"/>
      <c r="EM28" s="263"/>
      <c r="EN28" s="263"/>
      <c r="EO28" s="263"/>
      <c r="EP28" s="263"/>
      <c r="EQ28" s="263"/>
      <c r="ER28" s="263"/>
      <c r="ES28" s="263"/>
      <c r="ET28" s="263"/>
      <c r="EU28" s="263"/>
      <c r="EV28" s="263"/>
      <c r="EW28" s="263"/>
      <c r="EX28" s="263"/>
      <c r="EY28" s="263"/>
      <c r="EZ28" s="263"/>
      <c r="FA28" s="263"/>
      <c r="FB28" s="263"/>
      <c r="FC28" s="263"/>
      <c r="FD28" s="263"/>
      <c r="FE28" s="263"/>
      <c r="FF28" s="263"/>
      <c r="FG28" s="263"/>
      <c r="FH28" s="263"/>
      <c r="FI28" s="263"/>
      <c r="FJ28" s="263"/>
      <c r="FK28" s="263"/>
      <c r="FL28" s="263"/>
      <c r="FM28" s="263"/>
      <c r="FN28" s="263"/>
      <c r="FO28" s="263"/>
      <c r="FP28" s="263"/>
      <c r="FQ28" s="263"/>
      <c r="FR28" s="263"/>
      <c r="FS28" s="263"/>
      <c r="FT28" s="263"/>
      <c r="FU28" s="263"/>
      <c r="FV28" s="263"/>
      <c r="FW28" s="263"/>
      <c r="FX28" s="263"/>
      <c r="FY28" s="263"/>
      <c r="FZ28" s="263"/>
      <c r="GA28" s="263"/>
      <c r="GB28" s="263"/>
      <c r="GC28" s="263"/>
      <c r="GD28" s="263"/>
      <c r="GE28" s="263"/>
      <c r="GF28" s="263"/>
      <c r="GG28" s="263"/>
      <c r="GH28" s="263"/>
      <c r="GI28" s="263"/>
      <c r="GJ28" s="263"/>
      <c r="GK28" s="263"/>
      <c r="GL28" s="263"/>
      <c r="GM28" s="263"/>
      <c r="GN28" s="263"/>
      <c r="GO28" s="263"/>
      <c r="GP28" s="263"/>
      <c r="GQ28" s="263"/>
      <c r="GR28" s="263"/>
      <c r="GS28" s="263"/>
      <c r="GT28" s="263"/>
      <c r="GU28" s="263"/>
      <c r="GV28" s="263"/>
      <c r="GW28" s="263"/>
      <c r="GX28" s="263"/>
      <c r="GY28" s="263"/>
      <c r="GZ28" s="263"/>
      <c r="HA28" s="263"/>
      <c r="HB28" s="263"/>
      <c r="HC28" s="263"/>
      <c r="HD28" s="263"/>
      <c r="HE28" s="263"/>
      <c r="HF28" s="263"/>
      <c r="HG28" s="263"/>
      <c r="HH28" s="263"/>
      <c r="HI28" s="263"/>
      <c r="HJ28" s="263"/>
      <c r="HK28" s="263"/>
      <c r="HL28" s="263"/>
      <c r="HM28" s="263"/>
      <c r="HN28" s="263"/>
      <c r="HO28" s="263"/>
      <c r="HP28" s="263"/>
      <c r="HQ28" s="263"/>
      <c r="HR28" s="263"/>
      <c r="HS28" s="263"/>
      <c r="HT28" s="263"/>
      <c r="HU28" s="263"/>
      <c r="HV28" s="263"/>
      <c r="HW28" s="263"/>
      <c r="HX28" s="263"/>
      <c r="HY28" s="263"/>
      <c r="HZ28" s="263"/>
      <c r="IA28" s="263"/>
      <c r="IB28" s="263"/>
      <c r="IC28" s="263"/>
      <c r="ID28" s="263"/>
      <c r="IE28" s="263"/>
      <c r="IF28" s="263"/>
      <c r="IG28" s="263"/>
      <c r="IH28" s="263"/>
      <c r="II28" s="263"/>
      <c r="IJ28" s="263"/>
      <c r="IK28" s="263"/>
      <c r="IL28" s="263"/>
      <c r="IM28" s="263"/>
      <c r="IN28" s="263"/>
      <c r="IO28" s="263"/>
      <c r="IP28" s="263"/>
      <c r="IQ28" s="263"/>
      <c r="IR28" s="263"/>
      <c r="IS28" s="263"/>
      <c r="IT28" s="263"/>
      <c r="IU28" s="263"/>
      <c r="IV28" s="263"/>
    </row>
    <row r="29" spans="1:256" ht="13.5">
      <c r="A29" s="266" t="s">
        <v>240</v>
      </c>
      <c r="B29" s="669" t="s">
        <v>265</v>
      </c>
      <c r="C29" s="669"/>
      <c r="D29" s="669"/>
      <c r="E29" s="669"/>
      <c r="F29" s="669"/>
      <c r="G29" s="669"/>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c r="DM29" s="263"/>
      <c r="DN29" s="263"/>
      <c r="DO29" s="263"/>
      <c r="DP29" s="263"/>
      <c r="DQ29" s="263"/>
      <c r="DR29" s="263"/>
      <c r="DS29" s="263"/>
      <c r="DT29" s="263"/>
      <c r="DU29" s="263"/>
      <c r="DV29" s="263"/>
      <c r="DW29" s="263"/>
      <c r="DX29" s="263"/>
      <c r="DY29" s="263"/>
      <c r="DZ29" s="263"/>
      <c r="EA29" s="263"/>
      <c r="EB29" s="263"/>
      <c r="EC29" s="263"/>
      <c r="ED29" s="263"/>
      <c r="EE29" s="263"/>
      <c r="EF29" s="263"/>
      <c r="EG29" s="263"/>
      <c r="EH29" s="263"/>
      <c r="EI29" s="263"/>
      <c r="EJ29" s="263"/>
      <c r="EK29" s="263"/>
      <c r="EL29" s="263"/>
      <c r="EM29" s="263"/>
      <c r="EN29" s="263"/>
      <c r="EO29" s="263"/>
      <c r="EP29" s="263"/>
      <c r="EQ29" s="263"/>
      <c r="ER29" s="263"/>
      <c r="ES29" s="263"/>
      <c r="ET29" s="263"/>
      <c r="EU29" s="263"/>
      <c r="EV29" s="263"/>
      <c r="EW29" s="263"/>
      <c r="EX29" s="263"/>
      <c r="EY29" s="263"/>
      <c r="EZ29" s="263"/>
      <c r="FA29" s="263"/>
      <c r="FB29" s="263"/>
      <c r="FC29" s="263"/>
      <c r="FD29" s="263"/>
      <c r="FE29" s="263"/>
      <c r="FF29" s="263"/>
      <c r="FG29" s="263"/>
      <c r="FH29" s="263"/>
      <c r="FI29" s="263"/>
      <c r="FJ29" s="263"/>
      <c r="FK29" s="263"/>
      <c r="FL29" s="263"/>
      <c r="FM29" s="263"/>
      <c r="FN29" s="263"/>
      <c r="FO29" s="263"/>
      <c r="FP29" s="263"/>
      <c r="FQ29" s="263"/>
      <c r="FR29" s="263"/>
      <c r="FS29" s="263"/>
      <c r="FT29" s="263"/>
      <c r="FU29" s="263"/>
      <c r="FV29" s="263"/>
      <c r="FW29" s="263"/>
      <c r="FX29" s="263"/>
      <c r="FY29" s="263"/>
      <c r="FZ29" s="263"/>
      <c r="GA29" s="263"/>
      <c r="GB29" s="263"/>
      <c r="GC29" s="263"/>
      <c r="GD29" s="263"/>
      <c r="GE29" s="263"/>
      <c r="GF29" s="263"/>
      <c r="GG29" s="263"/>
      <c r="GH29" s="263"/>
      <c r="GI29" s="263"/>
      <c r="GJ29" s="263"/>
      <c r="GK29" s="263"/>
      <c r="GL29" s="263"/>
      <c r="GM29" s="263"/>
      <c r="GN29" s="263"/>
      <c r="GO29" s="263"/>
      <c r="GP29" s="263"/>
      <c r="GQ29" s="263"/>
      <c r="GR29" s="263"/>
      <c r="GS29" s="263"/>
      <c r="GT29" s="263"/>
      <c r="GU29" s="263"/>
      <c r="GV29" s="263"/>
      <c r="GW29" s="263"/>
      <c r="GX29" s="263"/>
      <c r="GY29" s="263"/>
      <c r="GZ29" s="263"/>
      <c r="HA29" s="263"/>
      <c r="HB29" s="263"/>
      <c r="HC29" s="263"/>
      <c r="HD29" s="263"/>
      <c r="HE29" s="263"/>
      <c r="HF29" s="263"/>
      <c r="HG29" s="263"/>
      <c r="HH29" s="263"/>
      <c r="HI29" s="263"/>
      <c r="HJ29" s="263"/>
      <c r="HK29" s="263"/>
      <c r="HL29" s="263"/>
      <c r="HM29" s="263"/>
      <c r="HN29" s="263"/>
      <c r="HO29" s="263"/>
      <c r="HP29" s="263"/>
      <c r="HQ29" s="263"/>
      <c r="HR29" s="263"/>
      <c r="HS29" s="263"/>
      <c r="HT29" s="263"/>
      <c r="HU29" s="263"/>
      <c r="HV29" s="263"/>
      <c r="HW29" s="263"/>
      <c r="HX29" s="263"/>
      <c r="HY29" s="263"/>
      <c r="HZ29" s="263"/>
      <c r="IA29" s="263"/>
      <c r="IB29" s="263"/>
      <c r="IC29" s="263"/>
      <c r="ID29" s="263"/>
      <c r="IE29" s="263"/>
      <c r="IF29" s="263"/>
      <c r="IG29" s="263"/>
      <c r="IH29" s="263"/>
      <c r="II29" s="263"/>
      <c r="IJ29" s="263"/>
      <c r="IK29" s="263"/>
      <c r="IL29" s="263"/>
      <c r="IM29" s="263"/>
      <c r="IN29" s="263"/>
      <c r="IO29" s="263"/>
      <c r="IP29" s="263"/>
      <c r="IQ29" s="263"/>
      <c r="IR29" s="263"/>
      <c r="IS29" s="263"/>
      <c r="IT29" s="263"/>
      <c r="IU29" s="263"/>
      <c r="IV29" s="263"/>
    </row>
    <row r="30" spans="1:256" ht="13.5">
      <c r="A30" s="263"/>
      <c r="B30" s="263" t="s">
        <v>266</v>
      </c>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c r="DM30" s="263"/>
      <c r="DN30" s="263"/>
      <c r="DO30" s="263"/>
      <c r="DP30" s="263"/>
      <c r="DQ30" s="263"/>
      <c r="DR30" s="263"/>
      <c r="DS30" s="263"/>
      <c r="DT30" s="263"/>
      <c r="DU30" s="263"/>
      <c r="DV30" s="263"/>
      <c r="DW30" s="263"/>
      <c r="DX30" s="263"/>
      <c r="DY30" s="263"/>
      <c r="DZ30" s="263"/>
      <c r="EA30" s="263"/>
      <c r="EB30" s="263"/>
      <c r="EC30" s="263"/>
      <c r="ED30" s="263"/>
      <c r="EE30" s="263"/>
      <c r="EF30" s="263"/>
      <c r="EG30" s="263"/>
      <c r="EH30" s="263"/>
      <c r="EI30" s="263"/>
      <c r="EJ30" s="263"/>
      <c r="EK30" s="263"/>
      <c r="EL30" s="263"/>
      <c r="EM30" s="263"/>
      <c r="EN30" s="263"/>
      <c r="EO30" s="263"/>
      <c r="EP30" s="263"/>
      <c r="EQ30" s="263"/>
      <c r="ER30" s="263"/>
      <c r="ES30" s="263"/>
      <c r="ET30" s="263"/>
      <c r="EU30" s="263"/>
      <c r="EV30" s="263"/>
      <c r="EW30" s="263"/>
      <c r="EX30" s="263"/>
      <c r="EY30" s="263"/>
      <c r="EZ30" s="263"/>
      <c r="FA30" s="263"/>
      <c r="FB30" s="263"/>
      <c r="FC30" s="263"/>
      <c r="FD30" s="263"/>
      <c r="FE30" s="263"/>
      <c r="FF30" s="263"/>
      <c r="FG30" s="263"/>
      <c r="FH30" s="263"/>
      <c r="FI30" s="263"/>
      <c r="FJ30" s="263"/>
      <c r="FK30" s="263"/>
      <c r="FL30" s="263"/>
      <c r="FM30" s="263"/>
      <c r="FN30" s="263"/>
      <c r="FO30" s="263"/>
      <c r="FP30" s="263"/>
      <c r="FQ30" s="263"/>
      <c r="FR30" s="263"/>
      <c r="FS30" s="263"/>
      <c r="FT30" s="263"/>
      <c r="FU30" s="263"/>
      <c r="FV30" s="263"/>
      <c r="FW30" s="263"/>
      <c r="FX30" s="263"/>
      <c r="FY30" s="263"/>
      <c r="FZ30" s="263"/>
      <c r="GA30" s="263"/>
      <c r="GB30" s="263"/>
      <c r="GC30" s="263"/>
      <c r="GD30" s="263"/>
      <c r="GE30" s="263"/>
      <c r="GF30" s="263"/>
      <c r="GG30" s="263"/>
      <c r="GH30" s="263"/>
      <c r="GI30" s="263"/>
      <c r="GJ30" s="263"/>
      <c r="GK30" s="263"/>
      <c r="GL30" s="263"/>
      <c r="GM30" s="263"/>
      <c r="GN30" s="263"/>
      <c r="GO30" s="263"/>
      <c r="GP30" s="263"/>
      <c r="GQ30" s="263"/>
      <c r="GR30" s="263"/>
      <c r="GS30" s="263"/>
      <c r="GT30" s="263"/>
      <c r="GU30" s="263"/>
      <c r="GV30" s="263"/>
      <c r="GW30" s="263"/>
      <c r="GX30" s="263"/>
      <c r="GY30" s="263"/>
      <c r="GZ30" s="263"/>
      <c r="HA30" s="263"/>
      <c r="HB30" s="263"/>
      <c r="HC30" s="263"/>
      <c r="HD30" s="263"/>
      <c r="HE30" s="263"/>
      <c r="HF30" s="263"/>
      <c r="HG30" s="263"/>
      <c r="HH30" s="263"/>
      <c r="HI30" s="263"/>
      <c r="HJ30" s="263"/>
      <c r="HK30" s="263"/>
      <c r="HL30" s="263"/>
      <c r="HM30" s="263"/>
      <c r="HN30" s="263"/>
      <c r="HO30" s="263"/>
      <c r="HP30" s="263"/>
      <c r="HQ30" s="263"/>
      <c r="HR30" s="263"/>
      <c r="HS30" s="263"/>
      <c r="HT30" s="263"/>
      <c r="HU30" s="263"/>
      <c r="HV30" s="263"/>
      <c r="HW30" s="263"/>
      <c r="HX30" s="263"/>
      <c r="HY30" s="263"/>
      <c r="HZ30" s="263"/>
      <c r="IA30" s="263"/>
      <c r="IB30" s="263"/>
      <c r="IC30" s="263"/>
      <c r="ID30" s="263"/>
      <c r="IE30" s="263"/>
      <c r="IF30" s="263"/>
      <c r="IG30" s="263"/>
      <c r="IH30" s="263"/>
      <c r="II30" s="263"/>
      <c r="IJ30" s="263"/>
      <c r="IK30" s="263"/>
      <c r="IL30" s="263"/>
      <c r="IM30" s="263"/>
      <c r="IN30" s="263"/>
      <c r="IO30" s="263"/>
      <c r="IP30" s="263"/>
      <c r="IQ30" s="263"/>
      <c r="IR30" s="263"/>
      <c r="IS30" s="263"/>
      <c r="IT30" s="263"/>
      <c r="IU30" s="263"/>
      <c r="IV30" s="263"/>
    </row>
    <row r="31" spans="1:256" ht="13.5">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c r="DM31" s="263"/>
      <c r="DN31" s="263"/>
      <c r="DO31" s="263"/>
      <c r="DP31" s="263"/>
      <c r="DQ31" s="263"/>
      <c r="DR31" s="263"/>
      <c r="DS31" s="263"/>
      <c r="DT31" s="263"/>
      <c r="DU31" s="263"/>
      <c r="DV31" s="263"/>
      <c r="DW31" s="263"/>
      <c r="DX31" s="263"/>
      <c r="DY31" s="263"/>
      <c r="DZ31" s="263"/>
      <c r="EA31" s="263"/>
      <c r="EB31" s="263"/>
      <c r="EC31" s="263"/>
      <c r="ED31" s="263"/>
      <c r="EE31" s="263"/>
      <c r="EF31" s="263"/>
      <c r="EG31" s="263"/>
      <c r="EH31" s="263"/>
      <c r="EI31" s="263"/>
      <c r="EJ31" s="263"/>
      <c r="EK31" s="263"/>
      <c r="EL31" s="263"/>
      <c r="EM31" s="263"/>
      <c r="EN31" s="263"/>
      <c r="EO31" s="263"/>
      <c r="EP31" s="263"/>
      <c r="EQ31" s="263"/>
      <c r="ER31" s="263"/>
      <c r="ES31" s="263"/>
      <c r="ET31" s="263"/>
      <c r="EU31" s="263"/>
      <c r="EV31" s="263"/>
      <c r="EW31" s="263"/>
      <c r="EX31" s="263"/>
      <c r="EY31" s="263"/>
      <c r="EZ31" s="263"/>
      <c r="FA31" s="263"/>
      <c r="FB31" s="263"/>
      <c r="FC31" s="263"/>
      <c r="FD31" s="263"/>
      <c r="FE31" s="263"/>
      <c r="FF31" s="263"/>
      <c r="FG31" s="263"/>
      <c r="FH31" s="263"/>
      <c r="FI31" s="263"/>
      <c r="FJ31" s="263"/>
      <c r="FK31" s="263"/>
      <c r="FL31" s="263"/>
      <c r="FM31" s="263"/>
      <c r="FN31" s="263"/>
      <c r="FO31" s="263"/>
      <c r="FP31" s="263"/>
      <c r="FQ31" s="263"/>
      <c r="FR31" s="263"/>
      <c r="FS31" s="263"/>
      <c r="FT31" s="263"/>
      <c r="FU31" s="263"/>
      <c r="FV31" s="263"/>
      <c r="FW31" s="263"/>
      <c r="FX31" s="263"/>
      <c r="FY31" s="263"/>
      <c r="FZ31" s="263"/>
      <c r="GA31" s="263"/>
      <c r="GB31" s="263"/>
      <c r="GC31" s="263"/>
      <c r="GD31" s="263"/>
      <c r="GE31" s="263"/>
      <c r="GF31" s="263"/>
      <c r="GG31" s="263"/>
      <c r="GH31" s="263"/>
      <c r="GI31" s="263"/>
      <c r="GJ31" s="263"/>
      <c r="GK31" s="263"/>
      <c r="GL31" s="263"/>
      <c r="GM31" s="263"/>
      <c r="GN31" s="263"/>
      <c r="GO31" s="263"/>
      <c r="GP31" s="263"/>
      <c r="GQ31" s="263"/>
      <c r="GR31" s="263"/>
      <c r="GS31" s="263"/>
      <c r="GT31" s="263"/>
      <c r="GU31" s="263"/>
      <c r="GV31" s="263"/>
      <c r="GW31" s="263"/>
      <c r="GX31" s="263"/>
      <c r="GY31" s="263"/>
      <c r="GZ31" s="263"/>
      <c r="HA31" s="263"/>
      <c r="HB31" s="263"/>
      <c r="HC31" s="263"/>
      <c r="HD31" s="263"/>
      <c r="HE31" s="263"/>
      <c r="HF31" s="263"/>
      <c r="HG31" s="263"/>
      <c r="HH31" s="263"/>
      <c r="HI31" s="263"/>
      <c r="HJ31" s="263"/>
      <c r="HK31" s="263"/>
      <c r="HL31" s="263"/>
      <c r="HM31" s="263"/>
      <c r="HN31" s="263"/>
      <c r="HO31" s="263"/>
      <c r="HP31" s="263"/>
      <c r="HQ31" s="263"/>
      <c r="HR31" s="263"/>
      <c r="HS31" s="263"/>
      <c r="HT31" s="263"/>
      <c r="HU31" s="263"/>
      <c r="HV31" s="263"/>
      <c r="HW31" s="263"/>
      <c r="HX31" s="263"/>
      <c r="HY31" s="263"/>
      <c r="HZ31" s="263"/>
      <c r="IA31" s="263"/>
      <c r="IB31" s="263"/>
      <c r="IC31" s="263"/>
      <c r="ID31" s="263"/>
      <c r="IE31" s="263"/>
      <c r="IF31" s="263"/>
      <c r="IG31" s="263"/>
      <c r="IH31" s="263"/>
      <c r="II31" s="263"/>
      <c r="IJ31" s="263"/>
      <c r="IK31" s="263"/>
      <c r="IL31" s="263"/>
      <c r="IM31" s="263"/>
      <c r="IN31" s="263"/>
      <c r="IO31" s="263"/>
      <c r="IP31" s="263"/>
      <c r="IQ31" s="263"/>
      <c r="IR31" s="263"/>
      <c r="IS31" s="263"/>
      <c r="IT31" s="263"/>
      <c r="IU31" s="263"/>
      <c r="IV31" s="263"/>
    </row>
    <row r="32" spans="1:256" ht="13.5">
      <c r="A32" s="263" t="s">
        <v>267</v>
      </c>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c r="DM32" s="263"/>
      <c r="DN32" s="263"/>
      <c r="DO32" s="263"/>
      <c r="DP32" s="263"/>
      <c r="DQ32" s="263"/>
      <c r="DR32" s="263"/>
      <c r="DS32" s="263"/>
      <c r="DT32" s="263"/>
      <c r="DU32" s="263"/>
      <c r="DV32" s="263"/>
      <c r="DW32" s="263"/>
      <c r="DX32" s="263"/>
      <c r="DY32" s="263"/>
      <c r="DZ32" s="263"/>
      <c r="EA32" s="263"/>
      <c r="EB32" s="263"/>
      <c r="EC32" s="263"/>
      <c r="ED32" s="263"/>
      <c r="EE32" s="263"/>
      <c r="EF32" s="263"/>
      <c r="EG32" s="263"/>
      <c r="EH32" s="263"/>
      <c r="EI32" s="263"/>
      <c r="EJ32" s="263"/>
      <c r="EK32" s="263"/>
      <c r="EL32" s="263"/>
      <c r="EM32" s="263"/>
      <c r="EN32" s="263"/>
      <c r="EO32" s="263"/>
      <c r="EP32" s="263"/>
      <c r="EQ32" s="263"/>
      <c r="ER32" s="263"/>
      <c r="ES32" s="263"/>
      <c r="ET32" s="263"/>
      <c r="EU32" s="263"/>
      <c r="EV32" s="263"/>
      <c r="EW32" s="263"/>
      <c r="EX32" s="263"/>
      <c r="EY32" s="263"/>
      <c r="EZ32" s="263"/>
      <c r="FA32" s="263"/>
      <c r="FB32" s="263"/>
      <c r="FC32" s="263"/>
      <c r="FD32" s="263"/>
      <c r="FE32" s="263"/>
      <c r="FF32" s="263"/>
      <c r="FG32" s="263"/>
      <c r="FH32" s="263"/>
      <c r="FI32" s="263"/>
      <c r="FJ32" s="263"/>
      <c r="FK32" s="263"/>
      <c r="FL32" s="263"/>
      <c r="FM32" s="263"/>
      <c r="FN32" s="263"/>
      <c r="FO32" s="263"/>
      <c r="FP32" s="263"/>
      <c r="FQ32" s="263"/>
      <c r="FR32" s="263"/>
      <c r="FS32" s="263"/>
      <c r="FT32" s="263"/>
      <c r="FU32" s="263"/>
      <c r="FV32" s="263"/>
      <c r="FW32" s="263"/>
      <c r="FX32" s="263"/>
      <c r="FY32" s="263"/>
      <c r="FZ32" s="263"/>
      <c r="GA32" s="263"/>
      <c r="GB32" s="263"/>
      <c r="GC32" s="263"/>
      <c r="GD32" s="263"/>
      <c r="GE32" s="263"/>
      <c r="GF32" s="263"/>
      <c r="GG32" s="263"/>
      <c r="GH32" s="263"/>
      <c r="GI32" s="263"/>
      <c r="GJ32" s="263"/>
      <c r="GK32" s="263"/>
      <c r="GL32" s="263"/>
      <c r="GM32" s="263"/>
      <c r="GN32" s="263"/>
      <c r="GO32" s="263"/>
      <c r="GP32" s="263"/>
      <c r="GQ32" s="263"/>
      <c r="GR32" s="263"/>
      <c r="GS32" s="263"/>
      <c r="GT32" s="263"/>
      <c r="GU32" s="263"/>
      <c r="GV32" s="263"/>
      <c r="GW32" s="263"/>
      <c r="GX32" s="263"/>
      <c r="GY32" s="263"/>
      <c r="GZ32" s="263"/>
      <c r="HA32" s="263"/>
      <c r="HB32" s="263"/>
      <c r="HC32" s="263"/>
      <c r="HD32" s="263"/>
      <c r="HE32" s="263"/>
      <c r="HF32" s="263"/>
      <c r="HG32" s="263"/>
      <c r="HH32" s="263"/>
      <c r="HI32" s="263"/>
      <c r="HJ32" s="263"/>
      <c r="HK32" s="263"/>
      <c r="HL32" s="263"/>
      <c r="HM32" s="263"/>
      <c r="HN32" s="263"/>
      <c r="HO32" s="263"/>
      <c r="HP32" s="263"/>
      <c r="HQ32" s="263"/>
      <c r="HR32" s="263"/>
      <c r="HS32" s="263"/>
      <c r="HT32" s="263"/>
      <c r="HU32" s="263"/>
      <c r="HV32" s="263"/>
      <c r="HW32" s="263"/>
      <c r="HX32" s="263"/>
      <c r="HY32" s="263"/>
      <c r="HZ32" s="263"/>
      <c r="IA32" s="263"/>
      <c r="IB32" s="263"/>
      <c r="IC32" s="263"/>
      <c r="ID32" s="263"/>
      <c r="IE32" s="263"/>
      <c r="IF32" s="263"/>
      <c r="IG32" s="263"/>
      <c r="IH32" s="263"/>
      <c r="II32" s="263"/>
      <c r="IJ32" s="263"/>
      <c r="IK32" s="263"/>
      <c r="IL32" s="263"/>
      <c r="IM32" s="263"/>
      <c r="IN32" s="263"/>
      <c r="IO32" s="263"/>
      <c r="IP32" s="263"/>
      <c r="IQ32" s="263"/>
      <c r="IR32" s="263"/>
      <c r="IS32" s="263"/>
      <c r="IT32" s="263"/>
      <c r="IU32" s="263"/>
      <c r="IV32" s="263"/>
    </row>
    <row r="33" spans="1:256" ht="13.5">
      <c r="A33" s="266" t="s">
        <v>240</v>
      </c>
      <c r="B33" s="263" t="s">
        <v>268</v>
      </c>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c r="DM33" s="263"/>
      <c r="DN33" s="263"/>
      <c r="DO33" s="263"/>
      <c r="DP33" s="263"/>
      <c r="DQ33" s="263"/>
      <c r="DR33" s="263"/>
      <c r="DS33" s="263"/>
      <c r="DT33" s="263"/>
      <c r="DU33" s="263"/>
      <c r="DV33" s="263"/>
      <c r="DW33" s="263"/>
      <c r="DX33" s="263"/>
      <c r="DY33" s="263"/>
      <c r="DZ33" s="263"/>
      <c r="EA33" s="263"/>
      <c r="EB33" s="263"/>
      <c r="EC33" s="263"/>
      <c r="ED33" s="263"/>
      <c r="EE33" s="263"/>
      <c r="EF33" s="263"/>
      <c r="EG33" s="263"/>
      <c r="EH33" s="263"/>
      <c r="EI33" s="263"/>
      <c r="EJ33" s="263"/>
      <c r="EK33" s="263"/>
      <c r="EL33" s="263"/>
      <c r="EM33" s="263"/>
      <c r="EN33" s="263"/>
      <c r="EO33" s="263"/>
      <c r="EP33" s="263"/>
      <c r="EQ33" s="263"/>
      <c r="ER33" s="263"/>
      <c r="ES33" s="263"/>
      <c r="ET33" s="263"/>
      <c r="EU33" s="263"/>
      <c r="EV33" s="263"/>
      <c r="EW33" s="263"/>
      <c r="EX33" s="263"/>
      <c r="EY33" s="263"/>
      <c r="EZ33" s="263"/>
      <c r="FA33" s="263"/>
      <c r="FB33" s="263"/>
      <c r="FC33" s="263"/>
      <c r="FD33" s="263"/>
      <c r="FE33" s="263"/>
      <c r="FF33" s="263"/>
      <c r="FG33" s="263"/>
      <c r="FH33" s="263"/>
      <c r="FI33" s="263"/>
      <c r="FJ33" s="263"/>
      <c r="FK33" s="263"/>
      <c r="FL33" s="263"/>
      <c r="FM33" s="263"/>
      <c r="FN33" s="263"/>
      <c r="FO33" s="263"/>
      <c r="FP33" s="263"/>
      <c r="FQ33" s="263"/>
      <c r="FR33" s="263"/>
      <c r="FS33" s="263"/>
      <c r="FT33" s="263"/>
      <c r="FU33" s="263"/>
      <c r="FV33" s="263"/>
      <c r="FW33" s="263"/>
      <c r="FX33" s="263"/>
      <c r="FY33" s="263"/>
      <c r="FZ33" s="263"/>
      <c r="GA33" s="263"/>
      <c r="GB33" s="263"/>
      <c r="GC33" s="263"/>
      <c r="GD33" s="263"/>
      <c r="GE33" s="263"/>
      <c r="GF33" s="263"/>
      <c r="GG33" s="263"/>
      <c r="GH33" s="263"/>
      <c r="GI33" s="263"/>
      <c r="GJ33" s="263"/>
      <c r="GK33" s="263"/>
      <c r="GL33" s="263"/>
      <c r="GM33" s="263"/>
      <c r="GN33" s="263"/>
      <c r="GO33" s="263"/>
      <c r="GP33" s="263"/>
      <c r="GQ33" s="263"/>
      <c r="GR33" s="263"/>
      <c r="GS33" s="263"/>
      <c r="GT33" s="263"/>
      <c r="GU33" s="263"/>
      <c r="GV33" s="263"/>
      <c r="GW33" s="263"/>
      <c r="GX33" s="263"/>
      <c r="GY33" s="263"/>
      <c r="GZ33" s="263"/>
      <c r="HA33" s="263"/>
      <c r="HB33" s="263"/>
      <c r="HC33" s="263"/>
      <c r="HD33" s="263"/>
      <c r="HE33" s="263"/>
      <c r="HF33" s="263"/>
      <c r="HG33" s="263"/>
      <c r="HH33" s="263"/>
      <c r="HI33" s="263"/>
      <c r="HJ33" s="263"/>
      <c r="HK33" s="263"/>
      <c r="HL33" s="263"/>
      <c r="HM33" s="263"/>
      <c r="HN33" s="263"/>
      <c r="HO33" s="263"/>
      <c r="HP33" s="263"/>
      <c r="HQ33" s="263"/>
      <c r="HR33" s="263"/>
      <c r="HS33" s="263"/>
      <c r="HT33" s="263"/>
      <c r="HU33" s="263"/>
      <c r="HV33" s="263"/>
      <c r="HW33" s="263"/>
      <c r="HX33" s="263"/>
      <c r="HY33" s="263"/>
      <c r="HZ33" s="263"/>
      <c r="IA33" s="263"/>
      <c r="IB33" s="263"/>
      <c r="IC33" s="263"/>
      <c r="ID33" s="263"/>
      <c r="IE33" s="263"/>
      <c r="IF33" s="263"/>
      <c r="IG33" s="263"/>
      <c r="IH33" s="263"/>
      <c r="II33" s="263"/>
      <c r="IJ33" s="263"/>
      <c r="IK33" s="263"/>
      <c r="IL33" s="263"/>
      <c r="IM33" s="263"/>
      <c r="IN33" s="263"/>
      <c r="IO33" s="263"/>
      <c r="IP33" s="263"/>
      <c r="IQ33" s="263"/>
      <c r="IR33" s="263"/>
      <c r="IS33" s="263"/>
      <c r="IT33" s="263"/>
      <c r="IU33" s="263"/>
      <c r="IV33" s="263"/>
    </row>
    <row r="34" spans="1:256" ht="13.5">
      <c r="A34" s="266" t="s">
        <v>240</v>
      </c>
      <c r="B34" s="263" t="s">
        <v>269</v>
      </c>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c r="DM34" s="263"/>
      <c r="DN34" s="263"/>
      <c r="DO34" s="263"/>
      <c r="DP34" s="263"/>
      <c r="DQ34" s="263"/>
      <c r="DR34" s="263"/>
      <c r="DS34" s="263"/>
      <c r="DT34" s="263"/>
      <c r="DU34" s="263"/>
      <c r="DV34" s="263"/>
      <c r="DW34" s="263"/>
      <c r="DX34" s="263"/>
      <c r="DY34" s="263"/>
      <c r="DZ34" s="263"/>
      <c r="EA34" s="263"/>
      <c r="EB34" s="263"/>
      <c r="EC34" s="263"/>
      <c r="ED34" s="263"/>
      <c r="EE34" s="263"/>
      <c r="EF34" s="263"/>
      <c r="EG34" s="263"/>
      <c r="EH34" s="263"/>
      <c r="EI34" s="263"/>
      <c r="EJ34" s="263"/>
      <c r="EK34" s="263"/>
      <c r="EL34" s="263"/>
      <c r="EM34" s="263"/>
      <c r="EN34" s="263"/>
      <c r="EO34" s="263"/>
      <c r="EP34" s="263"/>
      <c r="EQ34" s="263"/>
      <c r="ER34" s="263"/>
      <c r="ES34" s="263"/>
      <c r="ET34" s="263"/>
      <c r="EU34" s="263"/>
      <c r="EV34" s="263"/>
      <c r="EW34" s="263"/>
      <c r="EX34" s="263"/>
      <c r="EY34" s="263"/>
      <c r="EZ34" s="263"/>
      <c r="FA34" s="263"/>
      <c r="FB34" s="263"/>
      <c r="FC34" s="263"/>
      <c r="FD34" s="263"/>
      <c r="FE34" s="263"/>
      <c r="FF34" s="263"/>
      <c r="FG34" s="263"/>
      <c r="FH34" s="263"/>
      <c r="FI34" s="263"/>
      <c r="FJ34" s="263"/>
      <c r="FK34" s="263"/>
      <c r="FL34" s="263"/>
      <c r="FM34" s="263"/>
      <c r="FN34" s="263"/>
      <c r="FO34" s="263"/>
      <c r="FP34" s="263"/>
      <c r="FQ34" s="263"/>
      <c r="FR34" s="263"/>
      <c r="FS34" s="263"/>
      <c r="FT34" s="263"/>
      <c r="FU34" s="263"/>
      <c r="FV34" s="263"/>
      <c r="FW34" s="263"/>
      <c r="FX34" s="263"/>
      <c r="FY34" s="263"/>
      <c r="FZ34" s="263"/>
      <c r="GA34" s="263"/>
      <c r="GB34" s="263"/>
      <c r="GC34" s="263"/>
      <c r="GD34" s="263"/>
      <c r="GE34" s="263"/>
      <c r="GF34" s="263"/>
      <c r="GG34" s="263"/>
      <c r="GH34" s="263"/>
      <c r="GI34" s="263"/>
      <c r="GJ34" s="263"/>
      <c r="GK34" s="263"/>
      <c r="GL34" s="263"/>
      <c r="GM34" s="263"/>
      <c r="GN34" s="263"/>
      <c r="GO34" s="263"/>
      <c r="GP34" s="263"/>
      <c r="GQ34" s="263"/>
      <c r="GR34" s="263"/>
      <c r="GS34" s="263"/>
      <c r="GT34" s="263"/>
      <c r="GU34" s="263"/>
      <c r="GV34" s="263"/>
      <c r="GW34" s="263"/>
      <c r="GX34" s="263"/>
      <c r="GY34" s="263"/>
      <c r="GZ34" s="263"/>
      <c r="HA34" s="263"/>
      <c r="HB34" s="263"/>
      <c r="HC34" s="263"/>
      <c r="HD34" s="263"/>
      <c r="HE34" s="263"/>
      <c r="HF34" s="263"/>
      <c r="HG34" s="263"/>
      <c r="HH34" s="263"/>
      <c r="HI34" s="263"/>
      <c r="HJ34" s="263"/>
      <c r="HK34" s="263"/>
      <c r="HL34" s="263"/>
      <c r="HM34" s="263"/>
      <c r="HN34" s="263"/>
      <c r="HO34" s="263"/>
      <c r="HP34" s="263"/>
      <c r="HQ34" s="263"/>
      <c r="HR34" s="263"/>
      <c r="HS34" s="263"/>
      <c r="HT34" s="263"/>
      <c r="HU34" s="263"/>
      <c r="HV34" s="263"/>
      <c r="HW34" s="263"/>
      <c r="HX34" s="263"/>
      <c r="HY34" s="263"/>
      <c r="HZ34" s="263"/>
      <c r="IA34" s="263"/>
      <c r="IB34" s="263"/>
      <c r="IC34" s="263"/>
      <c r="ID34" s="263"/>
      <c r="IE34" s="263"/>
      <c r="IF34" s="263"/>
      <c r="IG34" s="263"/>
      <c r="IH34" s="263"/>
      <c r="II34" s="263"/>
      <c r="IJ34" s="263"/>
      <c r="IK34" s="263"/>
      <c r="IL34" s="263"/>
      <c r="IM34" s="263"/>
      <c r="IN34" s="263"/>
      <c r="IO34" s="263"/>
      <c r="IP34" s="263"/>
      <c r="IQ34" s="263"/>
      <c r="IR34" s="263"/>
      <c r="IS34" s="263"/>
      <c r="IT34" s="263"/>
      <c r="IU34" s="263"/>
      <c r="IV34" s="263"/>
    </row>
    <row r="35" spans="1:256" ht="13.5">
      <c r="A35" s="266" t="s">
        <v>240</v>
      </c>
      <c r="B35" s="263" t="s">
        <v>270</v>
      </c>
      <c r="C35" s="263"/>
      <c r="D35" s="263"/>
      <c r="E35" s="263"/>
      <c r="F35" s="263" t="s">
        <v>271</v>
      </c>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3"/>
      <c r="DH35" s="263"/>
      <c r="DI35" s="263"/>
      <c r="DJ35" s="263"/>
      <c r="DK35" s="263"/>
      <c r="DL35" s="263"/>
      <c r="DM35" s="263"/>
      <c r="DN35" s="263"/>
      <c r="DO35" s="263"/>
      <c r="DP35" s="263"/>
      <c r="DQ35" s="263"/>
      <c r="DR35" s="263"/>
      <c r="DS35" s="263"/>
      <c r="DT35" s="263"/>
      <c r="DU35" s="263"/>
      <c r="DV35" s="263"/>
      <c r="DW35" s="263"/>
      <c r="DX35" s="263"/>
      <c r="DY35" s="263"/>
      <c r="DZ35" s="263"/>
      <c r="EA35" s="263"/>
      <c r="EB35" s="263"/>
      <c r="EC35" s="263"/>
      <c r="ED35" s="263"/>
      <c r="EE35" s="263"/>
      <c r="EF35" s="263"/>
      <c r="EG35" s="263"/>
      <c r="EH35" s="263"/>
      <c r="EI35" s="263"/>
      <c r="EJ35" s="263"/>
      <c r="EK35" s="263"/>
      <c r="EL35" s="263"/>
      <c r="EM35" s="263"/>
      <c r="EN35" s="263"/>
      <c r="EO35" s="263"/>
      <c r="EP35" s="263"/>
      <c r="EQ35" s="263"/>
      <c r="ER35" s="263"/>
      <c r="ES35" s="263"/>
      <c r="ET35" s="263"/>
      <c r="EU35" s="263"/>
      <c r="EV35" s="263"/>
      <c r="EW35" s="263"/>
      <c r="EX35" s="263"/>
      <c r="EY35" s="263"/>
      <c r="EZ35" s="263"/>
      <c r="FA35" s="263"/>
      <c r="FB35" s="263"/>
      <c r="FC35" s="263"/>
      <c r="FD35" s="263"/>
      <c r="FE35" s="263"/>
      <c r="FF35" s="263"/>
      <c r="FG35" s="263"/>
      <c r="FH35" s="263"/>
      <c r="FI35" s="263"/>
      <c r="FJ35" s="263"/>
      <c r="FK35" s="263"/>
      <c r="FL35" s="263"/>
      <c r="FM35" s="263"/>
      <c r="FN35" s="263"/>
      <c r="FO35" s="263"/>
      <c r="FP35" s="263"/>
      <c r="FQ35" s="263"/>
      <c r="FR35" s="263"/>
      <c r="FS35" s="263"/>
      <c r="FT35" s="263"/>
      <c r="FU35" s="263"/>
      <c r="FV35" s="263"/>
      <c r="FW35" s="263"/>
      <c r="FX35" s="263"/>
      <c r="FY35" s="263"/>
      <c r="FZ35" s="263"/>
      <c r="GA35" s="263"/>
      <c r="GB35" s="263"/>
      <c r="GC35" s="263"/>
      <c r="GD35" s="263"/>
      <c r="GE35" s="263"/>
      <c r="GF35" s="263"/>
      <c r="GG35" s="263"/>
      <c r="GH35" s="263"/>
      <c r="GI35" s="263"/>
      <c r="GJ35" s="263"/>
      <c r="GK35" s="263"/>
      <c r="GL35" s="263"/>
      <c r="GM35" s="263"/>
      <c r="GN35" s="263"/>
      <c r="GO35" s="263"/>
      <c r="GP35" s="263"/>
      <c r="GQ35" s="263"/>
      <c r="GR35" s="263"/>
      <c r="GS35" s="263"/>
      <c r="GT35" s="263"/>
      <c r="GU35" s="263"/>
      <c r="GV35" s="263"/>
      <c r="GW35" s="263"/>
      <c r="GX35" s="263"/>
      <c r="GY35" s="263"/>
      <c r="GZ35" s="263"/>
      <c r="HA35" s="263"/>
      <c r="HB35" s="263"/>
      <c r="HC35" s="263"/>
      <c r="HD35" s="263"/>
      <c r="HE35" s="263"/>
      <c r="HF35" s="263"/>
      <c r="HG35" s="263"/>
      <c r="HH35" s="263"/>
      <c r="HI35" s="263"/>
      <c r="HJ35" s="263"/>
      <c r="HK35" s="263"/>
      <c r="HL35" s="263"/>
      <c r="HM35" s="263"/>
      <c r="HN35" s="263"/>
      <c r="HO35" s="263"/>
      <c r="HP35" s="263"/>
      <c r="HQ35" s="263"/>
      <c r="HR35" s="263"/>
      <c r="HS35" s="263"/>
      <c r="HT35" s="263"/>
      <c r="HU35" s="263"/>
      <c r="HV35" s="263"/>
      <c r="HW35" s="263"/>
      <c r="HX35" s="263"/>
      <c r="HY35" s="263"/>
      <c r="HZ35" s="263"/>
      <c r="IA35" s="263"/>
      <c r="IB35" s="263"/>
      <c r="IC35" s="263"/>
      <c r="ID35" s="263"/>
      <c r="IE35" s="263"/>
      <c r="IF35" s="263"/>
      <c r="IG35" s="263"/>
      <c r="IH35" s="263"/>
      <c r="II35" s="263"/>
      <c r="IJ35" s="263"/>
      <c r="IK35" s="263"/>
      <c r="IL35" s="263"/>
      <c r="IM35" s="263"/>
      <c r="IN35" s="263"/>
      <c r="IO35" s="263"/>
      <c r="IP35" s="263"/>
      <c r="IQ35" s="263"/>
      <c r="IR35" s="263"/>
      <c r="IS35" s="263"/>
      <c r="IT35" s="263"/>
      <c r="IU35" s="263"/>
      <c r="IV35" s="263"/>
    </row>
    <row r="36" spans="1:256" ht="13.5">
      <c r="A36" s="263"/>
      <c r="B36" s="263"/>
      <c r="C36" s="263"/>
      <c r="D36" s="263"/>
      <c r="E36" s="263"/>
      <c r="F36" s="263" t="s">
        <v>272</v>
      </c>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263"/>
      <c r="DH36" s="263"/>
      <c r="DI36" s="263"/>
      <c r="DJ36" s="263"/>
      <c r="DK36" s="263"/>
      <c r="DL36" s="263"/>
      <c r="DM36" s="263"/>
      <c r="DN36" s="263"/>
      <c r="DO36" s="263"/>
      <c r="DP36" s="263"/>
      <c r="DQ36" s="263"/>
      <c r="DR36" s="263"/>
      <c r="DS36" s="263"/>
      <c r="DT36" s="263"/>
      <c r="DU36" s="263"/>
      <c r="DV36" s="263"/>
      <c r="DW36" s="263"/>
      <c r="DX36" s="263"/>
      <c r="DY36" s="263"/>
      <c r="DZ36" s="263"/>
      <c r="EA36" s="263"/>
      <c r="EB36" s="263"/>
      <c r="EC36" s="263"/>
      <c r="ED36" s="263"/>
      <c r="EE36" s="263"/>
      <c r="EF36" s="263"/>
      <c r="EG36" s="263"/>
      <c r="EH36" s="263"/>
      <c r="EI36" s="263"/>
      <c r="EJ36" s="263"/>
      <c r="EK36" s="263"/>
      <c r="EL36" s="263"/>
      <c r="EM36" s="263"/>
      <c r="EN36" s="263"/>
      <c r="EO36" s="263"/>
      <c r="EP36" s="263"/>
      <c r="EQ36" s="263"/>
      <c r="ER36" s="263"/>
      <c r="ES36" s="263"/>
      <c r="ET36" s="263"/>
      <c r="EU36" s="263"/>
      <c r="EV36" s="263"/>
      <c r="EW36" s="263"/>
      <c r="EX36" s="263"/>
      <c r="EY36" s="263"/>
      <c r="EZ36" s="263"/>
      <c r="FA36" s="263"/>
      <c r="FB36" s="263"/>
      <c r="FC36" s="263"/>
      <c r="FD36" s="263"/>
      <c r="FE36" s="263"/>
      <c r="FF36" s="263"/>
      <c r="FG36" s="263"/>
      <c r="FH36" s="263"/>
      <c r="FI36" s="263"/>
      <c r="FJ36" s="263"/>
      <c r="FK36" s="263"/>
      <c r="FL36" s="263"/>
      <c r="FM36" s="263"/>
      <c r="FN36" s="263"/>
      <c r="FO36" s="263"/>
      <c r="FP36" s="263"/>
      <c r="FQ36" s="263"/>
      <c r="FR36" s="263"/>
      <c r="FS36" s="263"/>
      <c r="FT36" s="263"/>
      <c r="FU36" s="263"/>
      <c r="FV36" s="263"/>
      <c r="FW36" s="263"/>
      <c r="FX36" s="263"/>
      <c r="FY36" s="263"/>
      <c r="FZ36" s="263"/>
      <c r="GA36" s="263"/>
      <c r="GB36" s="263"/>
      <c r="GC36" s="263"/>
      <c r="GD36" s="263"/>
      <c r="GE36" s="263"/>
      <c r="GF36" s="263"/>
      <c r="GG36" s="263"/>
      <c r="GH36" s="263"/>
      <c r="GI36" s="263"/>
      <c r="GJ36" s="263"/>
      <c r="GK36" s="263"/>
      <c r="GL36" s="263"/>
      <c r="GM36" s="263"/>
      <c r="GN36" s="263"/>
      <c r="GO36" s="263"/>
      <c r="GP36" s="263"/>
      <c r="GQ36" s="263"/>
      <c r="GR36" s="263"/>
      <c r="GS36" s="263"/>
      <c r="GT36" s="263"/>
      <c r="GU36" s="263"/>
      <c r="GV36" s="263"/>
      <c r="GW36" s="263"/>
      <c r="GX36" s="263"/>
      <c r="GY36" s="263"/>
      <c r="GZ36" s="263"/>
      <c r="HA36" s="263"/>
      <c r="HB36" s="263"/>
      <c r="HC36" s="263"/>
      <c r="HD36" s="263"/>
      <c r="HE36" s="263"/>
      <c r="HF36" s="263"/>
      <c r="HG36" s="263"/>
      <c r="HH36" s="263"/>
      <c r="HI36" s="263"/>
      <c r="HJ36" s="263"/>
      <c r="HK36" s="263"/>
      <c r="HL36" s="263"/>
      <c r="HM36" s="263"/>
      <c r="HN36" s="263"/>
      <c r="HO36" s="263"/>
      <c r="HP36" s="263"/>
      <c r="HQ36" s="263"/>
      <c r="HR36" s="263"/>
      <c r="HS36" s="263"/>
      <c r="HT36" s="263"/>
      <c r="HU36" s="263"/>
      <c r="HV36" s="263"/>
      <c r="HW36" s="263"/>
      <c r="HX36" s="263"/>
      <c r="HY36" s="263"/>
      <c r="HZ36" s="263"/>
      <c r="IA36" s="263"/>
      <c r="IB36" s="263"/>
      <c r="IC36" s="263"/>
      <c r="ID36" s="263"/>
      <c r="IE36" s="263"/>
      <c r="IF36" s="263"/>
      <c r="IG36" s="263"/>
      <c r="IH36" s="263"/>
      <c r="II36" s="263"/>
      <c r="IJ36" s="263"/>
      <c r="IK36" s="263"/>
      <c r="IL36" s="263"/>
      <c r="IM36" s="263"/>
      <c r="IN36" s="263"/>
      <c r="IO36" s="263"/>
      <c r="IP36" s="263"/>
      <c r="IQ36" s="263"/>
      <c r="IR36" s="263"/>
      <c r="IS36" s="263"/>
      <c r="IT36" s="263"/>
      <c r="IU36" s="263"/>
      <c r="IV36" s="263"/>
    </row>
  </sheetData>
  <sheetProtection/>
  <mergeCells count="15">
    <mergeCell ref="A1:G1"/>
    <mergeCell ref="B3:G3"/>
    <mergeCell ref="B6:G6"/>
    <mergeCell ref="B7:G7"/>
    <mergeCell ref="B8:G8"/>
    <mergeCell ref="B11:G11"/>
    <mergeCell ref="B25:G25"/>
    <mergeCell ref="B28:G28"/>
    <mergeCell ref="B29:G29"/>
    <mergeCell ref="B14:G14"/>
    <mergeCell ref="B16:G16"/>
    <mergeCell ref="B17:G17"/>
    <mergeCell ref="B22:G22"/>
    <mergeCell ref="B23:G23"/>
    <mergeCell ref="B24:G2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AB45"/>
  <sheetViews>
    <sheetView zoomScalePageLayoutView="0" workbookViewId="0" topLeftCell="D1">
      <selection activeCell="V23" sqref="V23"/>
    </sheetView>
  </sheetViews>
  <sheetFormatPr defaultColWidth="9.00390625" defaultRowHeight="13.5"/>
  <cols>
    <col min="23" max="23" width="3.50390625" style="0" bestFit="1" customWidth="1"/>
    <col min="24" max="24" width="12.375" style="0" bestFit="1" customWidth="1"/>
  </cols>
  <sheetData>
    <row r="1" spans="1:28" ht="13.5">
      <c r="A1" t="str">
        <f>IF('参加者名簿'!F5="北海道",LEFT('参加者名簿'!F5,3),IF(OR('参加者名簿'!F5="大阪府",'参加者名簿'!F5="京都府"),LEFT('参加者名簿'!F5,2),IF(ISERROR(FIND("県",'参加者名簿'!F5)&gt;0),"東京",LEFT('参加者名簿'!F5,FIND("県",'参加者名簿'!F5)-1))))</f>
        <v>東京</v>
      </c>
      <c r="B1">
        <f>'参加者名簿'!B12</f>
        <v>0</v>
      </c>
      <c r="C1" t="str">
        <f>'参加者名簿'!B14</f>
        <v>No</v>
      </c>
      <c r="D1" t="str">
        <f>'参加者名簿'!C14</f>
        <v>　組手
 　形</v>
      </c>
      <c r="E1" t="str">
        <f>'参加者名簿'!D14</f>
        <v>部</v>
      </c>
      <c r="F1" t="str">
        <f>'参加者名簿'!E14</f>
        <v>氏　　名</v>
      </c>
      <c r="G1" t="str">
        <f>'参加者名簿'!F14</f>
        <v>フリガナ</v>
      </c>
      <c r="H1" t="str">
        <f>'参加者名簿'!G14</f>
        <v>生年月日
（西暦）</v>
      </c>
      <c r="I1">
        <f>'参加者名簿'!H14</f>
        <v>0</v>
      </c>
      <c r="J1">
        <f>'参加者名簿'!I14</f>
        <v>0</v>
      </c>
      <c r="K1">
        <f>'参加者名簿'!J14</f>
        <v>0</v>
      </c>
      <c r="L1">
        <f>'参加者名簿'!K14</f>
        <v>0</v>
      </c>
      <c r="M1">
        <f>'参加者名簿'!L14</f>
        <v>0</v>
      </c>
      <c r="N1" t="str">
        <f>'参加者名簿'!M14</f>
        <v>年齢
4/1現在</v>
      </c>
      <c r="O1">
        <f>'参加者名簿'!N14</f>
        <v>0</v>
      </c>
      <c r="P1" t="str">
        <f>'参加者名簿'!O14</f>
        <v>性別</v>
      </c>
      <c r="Q1" t="str">
        <f>'参加者名簿'!P14</f>
        <v>段位</v>
      </c>
      <c r="R1" t="str">
        <f>'参加者名簿'!Q14</f>
        <v>段位取得年月日</v>
      </c>
      <c r="S1">
        <f>'参加者名簿'!R14</f>
        <v>0</v>
      </c>
      <c r="T1" t="str">
        <f>'参加者名簿'!S14</f>
        <v>全　空　連
会員証番号</v>
      </c>
      <c r="U1" t="str">
        <f>'参加者名簿'!T14</f>
        <v>日体協</v>
      </c>
      <c r="V1">
        <f>'参加者名簿'!U14</f>
        <v>0</v>
      </c>
      <c r="X1" t="str">
        <f>'臨時監督申請書'!C14</f>
        <v>山田　安子</v>
      </c>
      <c r="AB1">
        <f>IF(COUNTIF($X$3:$X$27,X1)&gt;0,2,3)</f>
        <v>3</v>
      </c>
    </row>
    <row r="2" spans="1:28" ht="13.5">
      <c r="A2">
        <f>IF(B2="","",SUM($B2:B$2))</f>
      </c>
      <c r="B2">
        <f>IF(F2=0,"",IF(COUNTIF($F2:F$2,F2)&gt;1,"",1))</f>
      </c>
      <c r="C2">
        <f>'参加者名簿'!B10</f>
        <v>0</v>
      </c>
      <c r="D2">
        <f>'参加者名簿'!C10</f>
        <v>0</v>
      </c>
      <c r="E2">
        <f>'参加者名簿'!D10</f>
        <v>0</v>
      </c>
      <c r="F2">
        <f>'参加者名簿'!C10</f>
        <v>0</v>
      </c>
      <c r="G2">
        <f>'参加者名簿'!D12</f>
      </c>
      <c r="H2" t="str">
        <f>LEFT('参加者名簿'!F11,2)</f>
        <v>19</v>
      </c>
      <c r="I2" t="str">
        <f>MID('参加者名簿'!F11,3,2)</f>
        <v>　　</v>
      </c>
      <c r="J2" t="str">
        <f>MID('参加者名簿'!F11,5,1)</f>
        <v>.</v>
      </c>
      <c r="K2" t="str">
        <f>MID('参加者名簿'!F11,FIND(".",'参加者名簿'!F11)+1,FIND(".",'参加者名簿'!F11,FIND(".",'参加者名簿'!F11)+1)-FIND(".",'参加者名簿'!F11)-1)</f>
        <v>　　</v>
      </c>
      <c r="L2" t="e">
        <f>MID('参加者名簿'!F11,FIND(".",'参加者名簿'!F11)+1,2)+FIND(".",'参加者名簿'!F11,FIND(".",'参加者名簿'!F11)+1)-FIND(".",'参加者名簿'!F11)-1</f>
        <v>#VALUE!</v>
      </c>
      <c r="M2" t="str">
        <f>MID('参加者名簿'!F11,FIND(".",'参加者名簿'!F11,FIND(".",'参加者名簿'!F11)+1)+1,2)</f>
        <v>　　</v>
      </c>
      <c r="N2">
        <f>'参加者名簿'!M10</f>
        <v>0</v>
      </c>
      <c r="O2" t="str">
        <f>'参加者名簿'!N10</f>
        <v>日体協指導者・コーチ資格</v>
      </c>
      <c r="P2">
        <f>'参加者名簿'!$B$11</f>
        <v>0</v>
      </c>
      <c r="Q2">
        <f>'参加者名簿'!P10</f>
        <v>0</v>
      </c>
      <c r="R2">
        <f>'参加者名簿'!Q10</f>
        <v>0</v>
      </c>
      <c r="S2">
        <f>'参加者名簿'!R10</f>
        <v>0</v>
      </c>
      <c r="T2">
        <f>'参加者名簿'!S10</f>
        <v>0</v>
      </c>
      <c r="U2">
        <f>'参加者名簿'!V12</f>
        <v>0</v>
      </c>
      <c r="V2" t="str">
        <f>'参加者名簿'!U10</f>
        <v>教師</v>
      </c>
      <c r="X2">
        <f>F2</f>
        <v>0</v>
      </c>
      <c r="AA2">
        <f>F2</f>
        <v>0</v>
      </c>
      <c r="AB2">
        <f>IF(COUNTIF($X$3:$X$27,X2)&gt;0,2,3)</f>
        <v>3</v>
      </c>
    </row>
    <row r="3" spans="1:28" ht="13.5">
      <c r="A3">
        <f>IF(B3="","",SUM($B$2:B3))</f>
      </c>
      <c r="B3">
        <f>IF(F3=0,"",IF(COUNTIF($F$2:F3,F3)&gt;1,"",1))</f>
      </c>
      <c r="C3">
        <f>'参加者名簿'!B16</f>
        <v>1</v>
      </c>
      <c r="D3">
        <f>'参加者名簿'!C16</f>
        <v>0</v>
      </c>
      <c r="E3">
        <f>'参加者名簿'!D16</f>
      </c>
      <c r="F3">
        <f>'参加者名簿'!E16</f>
        <v>0</v>
      </c>
      <c r="G3">
        <f>'参加者名簿'!F16</f>
      </c>
      <c r="H3">
        <f>'参加者名簿'!G16</f>
        <v>19</v>
      </c>
      <c r="I3">
        <f>'参加者名簿'!H16</f>
        <v>0</v>
      </c>
      <c r="J3" t="str">
        <f>'参加者名簿'!I16</f>
        <v>.</v>
      </c>
      <c r="K3">
        <f>'参加者名簿'!J16</f>
        <v>0</v>
      </c>
      <c r="L3" t="str">
        <f>'参加者名簿'!K16</f>
        <v>.</v>
      </c>
      <c r="M3">
        <f>'参加者名簿'!L16</f>
        <v>0</v>
      </c>
      <c r="N3" t="str">
        <f>'参加者名簿'!M16</f>
        <v>　　 歳</v>
      </c>
      <c r="O3">
        <f>'参加者名簿'!N16</f>
        <v>0</v>
      </c>
      <c r="P3" t="str">
        <f>'参加者名簿'!O16</f>
        <v>男</v>
      </c>
      <c r="Q3">
        <f>'参加者名簿'!P16</f>
        <v>0</v>
      </c>
      <c r="R3" s="239" t="str">
        <f>'参加者名簿'!Q16</f>
        <v>　　　/　/</v>
      </c>
      <c r="S3" s="239">
        <f>'参加者名簿'!R16</f>
        <v>0</v>
      </c>
      <c r="T3">
        <f>'参加者名簿'!S16</f>
        <v>0</v>
      </c>
      <c r="U3">
        <f>'参加者名簿'!V16</f>
        <v>0</v>
      </c>
      <c r="V3">
        <f>'参加者名簿'!T16</f>
        <v>0</v>
      </c>
      <c r="W3">
        <v>1</v>
      </c>
      <c r="X3">
        <f>IF(F3=0,"",F3)</f>
      </c>
      <c r="Y3">
        <f>IF(F3=0,"",P3&amp;"子"&amp;D3&amp;E3&amp;"部")</f>
      </c>
      <c r="Z3">
        <f>IF(F3=0,"",P3&amp;"子"&amp;C3)</f>
      </c>
      <c r="AA3">
        <f>IF(F3=0,"",IF(F3=$F$2,"※監督に同じ",IF(COUNTIF($F$3:F3,F3)&gt;1,CONCATENATE("※",VLOOKUP(F3,$F$3:$Z$26,21,FALSE),"に同じ"),F3)))</f>
      </c>
      <c r="AB3">
        <f>IF(OR(X3=$X$2,X3=$X$1),2,1)</f>
        <v>1</v>
      </c>
    </row>
    <row r="4" spans="1:28" ht="13.5">
      <c r="A4">
        <f>IF(B4="","",SUM($B$2:B4))</f>
      </c>
      <c r="B4">
        <f>IF(F4=0,"",IF(COUNTIF($F$2:F4,F4)&gt;1,"",1))</f>
      </c>
      <c r="C4">
        <f>'参加者名簿'!B17</f>
        <v>2</v>
      </c>
      <c r="D4">
        <f>'参加者名簿'!C17</f>
        <v>0</v>
      </c>
      <c r="E4">
        <f>'参加者名簿'!D17</f>
      </c>
      <c r="F4">
        <f>'参加者名簿'!E17</f>
        <v>0</v>
      </c>
      <c r="G4">
        <f>'参加者名簿'!F17</f>
      </c>
      <c r="H4">
        <f>'参加者名簿'!G17</f>
        <v>19</v>
      </c>
      <c r="I4">
        <f>'参加者名簿'!H17</f>
        <v>0</v>
      </c>
      <c r="J4" t="str">
        <f>'参加者名簿'!I17</f>
        <v>.</v>
      </c>
      <c r="K4">
        <f>'参加者名簿'!J17</f>
        <v>0</v>
      </c>
      <c r="L4" t="str">
        <f>'参加者名簿'!K17</f>
        <v>.</v>
      </c>
      <c r="M4">
        <f>'参加者名簿'!L17</f>
        <v>0</v>
      </c>
      <c r="N4" t="str">
        <f>'参加者名簿'!M17</f>
        <v>　　 歳</v>
      </c>
      <c r="O4">
        <f>'参加者名簿'!N17</f>
        <v>0</v>
      </c>
      <c r="P4" t="str">
        <f>'参加者名簿'!O17</f>
        <v>男</v>
      </c>
      <c r="Q4">
        <f>'参加者名簿'!P17</f>
        <v>0</v>
      </c>
      <c r="R4" s="239" t="str">
        <f>'参加者名簿'!Q17</f>
        <v>　　　/　/</v>
      </c>
      <c r="S4" s="239">
        <f>'参加者名簿'!R17</f>
        <v>0</v>
      </c>
      <c r="T4">
        <f>'参加者名簿'!S17</f>
        <v>0</v>
      </c>
      <c r="U4">
        <f>'参加者名簿'!V17</f>
        <v>0</v>
      </c>
      <c r="V4">
        <f>'参加者名簿'!T17</f>
        <v>0</v>
      </c>
      <c r="W4">
        <v>2</v>
      </c>
      <c r="X4">
        <f aca="true" t="shared" si="0" ref="X4:X27">IF(F4=0,"",F4)</f>
      </c>
      <c r="Y4">
        <f aca="true" t="shared" si="1" ref="Y4:Y27">IF(F4=0,"",P4&amp;"子"&amp;D4&amp;E4&amp;"部")</f>
      </c>
      <c r="Z4">
        <f aca="true" t="shared" si="2" ref="Z4:Z26">IF(F4=0,"",P4&amp;"子"&amp;C4)</f>
      </c>
      <c r="AA4">
        <f>IF(F4=0,"",IF(F4=$F$2,"※監督に同じ",IF(COUNTIF($F$3:F4,F4)&gt;1,CONCATENATE("※",VLOOKUP(F4,$F$3:$Z$26,21,FALSE),"に同じ"),F4)))</f>
      </c>
      <c r="AB4">
        <f aca="true" t="shared" si="3" ref="AB4:AB27">IF(OR(X4=$X$2,X4=$X$1),2,1)</f>
        <v>1</v>
      </c>
    </row>
    <row r="5" spans="1:28" ht="13.5">
      <c r="A5">
        <f>IF(B5="","",SUM($B$2:B5))</f>
      </c>
      <c r="B5">
        <f>IF(F5=0,"",IF(COUNTIF($F$2:F5,F5)&gt;1,"",1))</f>
      </c>
      <c r="C5">
        <f>'参加者名簿'!B18</f>
        <v>3</v>
      </c>
      <c r="D5">
        <f>'参加者名簿'!C18</f>
        <v>0</v>
      </c>
      <c r="E5">
        <f>'参加者名簿'!D18</f>
      </c>
      <c r="F5">
        <f>'参加者名簿'!E18</f>
        <v>0</v>
      </c>
      <c r="G5">
        <f>'参加者名簿'!F18</f>
      </c>
      <c r="H5">
        <f>'参加者名簿'!G18</f>
        <v>19</v>
      </c>
      <c r="I5">
        <f>'参加者名簿'!H18</f>
        <v>0</v>
      </c>
      <c r="J5" t="str">
        <f>'参加者名簿'!I18</f>
        <v>.</v>
      </c>
      <c r="K5">
        <f>'参加者名簿'!J18</f>
        <v>0</v>
      </c>
      <c r="L5" t="str">
        <f>'参加者名簿'!K18</f>
        <v>.</v>
      </c>
      <c r="M5">
        <f>'参加者名簿'!L18</f>
        <v>0</v>
      </c>
      <c r="N5" t="str">
        <f>'参加者名簿'!M18</f>
        <v>　　 歳</v>
      </c>
      <c r="O5">
        <f>'参加者名簿'!N18</f>
        <v>0</v>
      </c>
      <c r="P5" t="str">
        <f>'参加者名簿'!O18</f>
        <v>男</v>
      </c>
      <c r="Q5">
        <f>'参加者名簿'!P18</f>
        <v>0</v>
      </c>
      <c r="R5" s="239" t="str">
        <f>'参加者名簿'!Q18</f>
        <v>　　　/　/</v>
      </c>
      <c r="S5" s="239">
        <f>'参加者名簿'!R18</f>
        <v>0</v>
      </c>
      <c r="T5">
        <f>'参加者名簿'!S18</f>
        <v>0</v>
      </c>
      <c r="U5">
        <f>'参加者名簿'!V18</f>
        <v>0</v>
      </c>
      <c r="V5">
        <f>'参加者名簿'!T18</f>
        <v>0</v>
      </c>
      <c r="W5">
        <v>3</v>
      </c>
      <c r="X5">
        <f t="shared" si="0"/>
      </c>
      <c r="Y5">
        <f t="shared" si="1"/>
      </c>
      <c r="Z5">
        <f t="shared" si="2"/>
      </c>
      <c r="AA5">
        <f>IF(F5=0,"",IF(F5=$F$2,"※監督に同じ",IF(COUNTIF($F$3:F5,F5)&gt;1,CONCATENATE("※",VLOOKUP(F5,$F$3:$Z$26,21,FALSE),"に同じ"),F5)))</f>
      </c>
      <c r="AB5">
        <f t="shared" si="3"/>
        <v>1</v>
      </c>
    </row>
    <row r="6" spans="1:28" ht="13.5">
      <c r="A6">
        <f>IF(B6="","",SUM($B$2:B6))</f>
      </c>
      <c r="B6">
        <f>IF(F6=0,"",IF(COUNTIF($F$2:F6,F6)&gt;1,"",1))</f>
      </c>
      <c r="C6">
        <f>'参加者名簿'!B19</f>
        <v>4</v>
      </c>
      <c r="D6">
        <f>'参加者名簿'!C19</f>
        <v>0</v>
      </c>
      <c r="E6">
        <f>'参加者名簿'!D19</f>
      </c>
      <c r="F6">
        <f>'参加者名簿'!E19</f>
        <v>0</v>
      </c>
      <c r="G6">
        <f>'参加者名簿'!F19</f>
      </c>
      <c r="H6">
        <f>'参加者名簿'!G19</f>
        <v>19</v>
      </c>
      <c r="I6">
        <f>'参加者名簿'!H19</f>
        <v>0</v>
      </c>
      <c r="J6" t="str">
        <f>'参加者名簿'!I19</f>
        <v>.</v>
      </c>
      <c r="K6">
        <f>'参加者名簿'!J19</f>
        <v>0</v>
      </c>
      <c r="L6" t="str">
        <f>'参加者名簿'!K19</f>
        <v>.</v>
      </c>
      <c r="M6">
        <f>'参加者名簿'!L19</f>
        <v>0</v>
      </c>
      <c r="N6" t="str">
        <f>'参加者名簿'!M19</f>
        <v>　　 歳</v>
      </c>
      <c r="O6">
        <f>'参加者名簿'!N19</f>
        <v>0</v>
      </c>
      <c r="P6" t="str">
        <f>'参加者名簿'!O19</f>
        <v>男</v>
      </c>
      <c r="Q6">
        <f>'参加者名簿'!P19</f>
        <v>0</v>
      </c>
      <c r="R6" s="239" t="str">
        <f>'参加者名簿'!Q19</f>
        <v>　　　/　/</v>
      </c>
      <c r="S6" s="239">
        <f>'参加者名簿'!R19</f>
        <v>0</v>
      </c>
      <c r="T6">
        <f>'参加者名簿'!S19</f>
        <v>0</v>
      </c>
      <c r="U6">
        <f>'参加者名簿'!V19</f>
        <v>0</v>
      </c>
      <c r="V6">
        <f>'参加者名簿'!T19</f>
        <v>0</v>
      </c>
      <c r="W6">
        <v>4</v>
      </c>
      <c r="X6">
        <f t="shared" si="0"/>
      </c>
      <c r="Y6">
        <f t="shared" si="1"/>
      </c>
      <c r="Z6">
        <f t="shared" si="2"/>
      </c>
      <c r="AA6">
        <f>IF(F6=0,"",IF(F6=$F$2,"※監督に同じ",IF(COUNTIF($F$3:F6,F6)&gt;1,CONCATENATE("※",VLOOKUP(F6,$F$3:$Z$26,21,FALSE),"に同じ"),F6)))</f>
      </c>
      <c r="AB6">
        <f t="shared" si="3"/>
        <v>1</v>
      </c>
    </row>
    <row r="7" spans="1:28" ht="13.5">
      <c r="A7">
        <f>IF(B7="","",SUM($B$2:B7))</f>
      </c>
      <c r="B7">
        <f>IF(F7=0,"",IF(COUNTIF($F$2:F7,F7)&gt;1,"",1))</f>
      </c>
      <c r="C7">
        <f>'参加者名簿'!B20</f>
        <v>5</v>
      </c>
      <c r="D7">
        <f>'参加者名簿'!C20</f>
        <v>0</v>
      </c>
      <c r="E7">
        <f>'参加者名簿'!D20</f>
      </c>
      <c r="F7">
        <f>'参加者名簿'!E20</f>
        <v>0</v>
      </c>
      <c r="G7">
        <f>'参加者名簿'!F20</f>
      </c>
      <c r="H7">
        <f>'参加者名簿'!G20</f>
        <v>19</v>
      </c>
      <c r="I7">
        <f>'参加者名簿'!H20</f>
        <v>0</v>
      </c>
      <c r="J7" t="str">
        <f>'参加者名簿'!I20</f>
        <v>.</v>
      </c>
      <c r="K7">
        <f>'参加者名簿'!J20</f>
        <v>0</v>
      </c>
      <c r="L7" t="str">
        <f>'参加者名簿'!K20</f>
        <v>.</v>
      </c>
      <c r="M7">
        <f>'参加者名簿'!L20</f>
        <v>0</v>
      </c>
      <c r="N7" t="str">
        <f>'参加者名簿'!M20</f>
        <v>　　 歳</v>
      </c>
      <c r="O7">
        <f>'参加者名簿'!N20</f>
        <v>0</v>
      </c>
      <c r="P7" t="str">
        <f>'参加者名簿'!O20</f>
        <v>男</v>
      </c>
      <c r="Q7">
        <f>'参加者名簿'!P20</f>
        <v>0</v>
      </c>
      <c r="R7" s="239" t="str">
        <f>'参加者名簿'!Q20</f>
        <v>　　　/　/</v>
      </c>
      <c r="S7" s="239">
        <f>'参加者名簿'!R20</f>
        <v>0</v>
      </c>
      <c r="T7">
        <f>'参加者名簿'!S20</f>
        <v>0</v>
      </c>
      <c r="U7">
        <f>'参加者名簿'!V20</f>
        <v>0</v>
      </c>
      <c r="V7">
        <f>'参加者名簿'!T20</f>
        <v>0</v>
      </c>
      <c r="W7">
        <v>5</v>
      </c>
      <c r="X7">
        <f t="shared" si="0"/>
      </c>
      <c r="Y7">
        <f t="shared" si="1"/>
      </c>
      <c r="Z7">
        <f t="shared" si="2"/>
      </c>
      <c r="AA7">
        <f>IF(F7=0,"",IF(F7=$F$2,"※監督に同じ",IF(COUNTIF($F$3:F7,F7)&gt;1,CONCATENATE("※",VLOOKUP(F7,$F$3:$Z$26,21,FALSE),"に同じ"),F7)))</f>
      </c>
      <c r="AB7">
        <f t="shared" si="3"/>
        <v>1</v>
      </c>
    </row>
    <row r="8" spans="1:28" ht="13.5">
      <c r="A8">
        <f>IF(B8="","",SUM($B$2:B8))</f>
      </c>
      <c r="B8">
        <f>IF(F8=0,"",IF(COUNTIF($F$2:F8,F8)&gt;1,"",1))</f>
      </c>
      <c r="C8">
        <f>'参加者名簿'!B21</f>
        <v>6</v>
      </c>
      <c r="D8">
        <f>'参加者名簿'!C21</f>
        <v>0</v>
      </c>
      <c r="E8">
        <f>'参加者名簿'!D21</f>
      </c>
      <c r="F8">
        <f>'参加者名簿'!E21</f>
        <v>0</v>
      </c>
      <c r="G8">
        <f>'参加者名簿'!F21</f>
      </c>
      <c r="H8">
        <f>'参加者名簿'!G21</f>
        <v>19</v>
      </c>
      <c r="I8">
        <f>'参加者名簿'!H21</f>
        <v>0</v>
      </c>
      <c r="J8" t="str">
        <f>'参加者名簿'!I21</f>
        <v>.</v>
      </c>
      <c r="K8">
        <f>'参加者名簿'!J21</f>
        <v>0</v>
      </c>
      <c r="L8" t="str">
        <f>'参加者名簿'!K21</f>
        <v>.</v>
      </c>
      <c r="M8">
        <f>'参加者名簿'!L21</f>
        <v>0</v>
      </c>
      <c r="N8" t="str">
        <f>'参加者名簿'!M21</f>
        <v>　　 歳</v>
      </c>
      <c r="O8">
        <f>'参加者名簿'!N21</f>
        <v>0</v>
      </c>
      <c r="P8" t="str">
        <f>'参加者名簿'!O21</f>
        <v>男</v>
      </c>
      <c r="Q8">
        <f>'参加者名簿'!P21</f>
        <v>0</v>
      </c>
      <c r="R8" s="239" t="str">
        <f>'参加者名簿'!Q21</f>
        <v>　　　/　/</v>
      </c>
      <c r="S8" s="239">
        <f>'参加者名簿'!R21</f>
        <v>0</v>
      </c>
      <c r="T8">
        <f>'参加者名簿'!S21</f>
        <v>0</v>
      </c>
      <c r="U8">
        <f>'参加者名簿'!V21</f>
        <v>0</v>
      </c>
      <c r="V8">
        <f>'参加者名簿'!T21</f>
        <v>0</v>
      </c>
      <c r="W8">
        <v>6</v>
      </c>
      <c r="X8">
        <f t="shared" si="0"/>
      </c>
      <c r="Y8">
        <f t="shared" si="1"/>
      </c>
      <c r="Z8">
        <f t="shared" si="2"/>
      </c>
      <c r="AA8">
        <f>IF(F8=0,"",IF(F8=$F$2,"※監督に同じ",IF(COUNTIF($F$3:F8,F8)&gt;1,CONCATENATE("※",VLOOKUP(F8,$F$3:$Z$26,21,FALSE),"に同じ"),F8)))</f>
      </c>
      <c r="AB8">
        <f t="shared" si="3"/>
        <v>1</v>
      </c>
    </row>
    <row r="9" spans="1:28" ht="13.5">
      <c r="A9">
        <f>IF(B9="","",SUM($B$2:B9))</f>
      </c>
      <c r="B9">
        <f>IF(F9=0,"",IF(COUNTIF($F$2:F9,F9)&gt;1,"",1))</f>
      </c>
      <c r="C9">
        <f>'参加者名簿'!B22</f>
        <v>7</v>
      </c>
      <c r="D9">
        <f>'参加者名簿'!C22</f>
        <v>0</v>
      </c>
      <c r="E9">
        <f>'参加者名簿'!D22</f>
      </c>
      <c r="F9">
        <f>'参加者名簿'!E22</f>
        <v>0</v>
      </c>
      <c r="G9">
        <f>'参加者名簿'!F22</f>
      </c>
      <c r="H9">
        <f>'参加者名簿'!G22</f>
        <v>19</v>
      </c>
      <c r="I9">
        <f>'参加者名簿'!H22</f>
        <v>0</v>
      </c>
      <c r="J9" t="str">
        <f>'参加者名簿'!I22</f>
        <v>.</v>
      </c>
      <c r="K9">
        <f>'参加者名簿'!J22</f>
        <v>0</v>
      </c>
      <c r="L9" t="str">
        <f>'参加者名簿'!K22</f>
        <v>.</v>
      </c>
      <c r="M9">
        <f>'参加者名簿'!L22</f>
        <v>0</v>
      </c>
      <c r="N9" t="str">
        <f>'参加者名簿'!M22</f>
        <v>　　 歳</v>
      </c>
      <c r="O9">
        <f>'参加者名簿'!N22</f>
        <v>0</v>
      </c>
      <c r="P9" t="str">
        <f>'参加者名簿'!O22</f>
        <v>男</v>
      </c>
      <c r="Q9">
        <f>'参加者名簿'!P22</f>
        <v>0</v>
      </c>
      <c r="R9" s="239" t="str">
        <f>'参加者名簿'!Q22</f>
        <v>　　　/　/</v>
      </c>
      <c r="S9" s="239">
        <f>'参加者名簿'!R22</f>
        <v>0</v>
      </c>
      <c r="T9">
        <f>'参加者名簿'!S22</f>
        <v>0</v>
      </c>
      <c r="U9">
        <f>'参加者名簿'!V22</f>
        <v>0</v>
      </c>
      <c r="V9">
        <f>'参加者名簿'!T22</f>
        <v>0</v>
      </c>
      <c r="W9">
        <v>7</v>
      </c>
      <c r="X9">
        <f t="shared" si="0"/>
      </c>
      <c r="Y9">
        <f t="shared" si="1"/>
      </c>
      <c r="Z9">
        <f t="shared" si="2"/>
      </c>
      <c r="AA9">
        <f>IF(F9=0,"",IF(F9=$F$2,"※監督に同じ",IF(COUNTIF($F$3:F9,F9)&gt;1,CONCATENATE("※",VLOOKUP(F9,$F$3:$Z$26,21,FALSE),"に同じ"),F9)))</f>
      </c>
      <c r="AB9">
        <f t="shared" si="3"/>
        <v>1</v>
      </c>
    </row>
    <row r="10" spans="1:28" ht="13.5">
      <c r="A10">
        <f>IF(B10="","",SUM($B$2:B10))</f>
      </c>
      <c r="B10">
        <f>IF(F10=0,"",IF(COUNTIF($F$2:F10,F10)&gt;1,"",1))</f>
      </c>
      <c r="C10">
        <f>'参加者名簿'!B23</f>
        <v>8</v>
      </c>
      <c r="D10">
        <f>'参加者名簿'!C23</f>
        <v>0</v>
      </c>
      <c r="E10">
        <f>'参加者名簿'!D23</f>
      </c>
      <c r="F10">
        <f>'参加者名簿'!E23</f>
        <v>0</v>
      </c>
      <c r="G10">
        <f>'参加者名簿'!F23</f>
      </c>
      <c r="H10">
        <f>'参加者名簿'!G23</f>
        <v>19</v>
      </c>
      <c r="I10">
        <f>'参加者名簿'!H23</f>
        <v>0</v>
      </c>
      <c r="J10" t="str">
        <f>'参加者名簿'!I23</f>
        <v>.</v>
      </c>
      <c r="K10">
        <f>'参加者名簿'!J23</f>
        <v>0</v>
      </c>
      <c r="L10" t="str">
        <f>'参加者名簿'!K23</f>
        <v>.</v>
      </c>
      <c r="M10">
        <f>'参加者名簿'!L23</f>
        <v>0</v>
      </c>
      <c r="N10" t="str">
        <f>'参加者名簿'!M23</f>
        <v>　　 歳</v>
      </c>
      <c r="O10">
        <f>'参加者名簿'!N23</f>
        <v>0</v>
      </c>
      <c r="P10" t="str">
        <f>'参加者名簿'!O23</f>
        <v>男</v>
      </c>
      <c r="Q10">
        <f>'参加者名簿'!P23</f>
        <v>0</v>
      </c>
      <c r="R10" s="239" t="str">
        <f>'参加者名簿'!Q23</f>
        <v>　　　/　/</v>
      </c>
      <c r="S10" s="239">
        <f>'参加者名簿'!R23</f>
        <v>0</v>
      </c>
      <c r="T10">
        <f>'参加者名簿'!S23</f>
        <v>0</v>
      </c>
      <c r="U10">
        <f>'参加者名簿'!V23</f>
        <v>0</v>
      </c>
      <c r="V10">
        <f>'参加者名簿'!T23</f>
        <v>0</v>
      </c>
      <c r="W10">
        <v>8</v>
      </c>
      <c r="X10">
        <f t="shared" si="0"/>
      </c>
      <c r="Y10">
        <f t="shared" si="1"/>
      </c>
      <c r="Z10">
        <f t="shared" si="2"/>
      </c>
      <c r="AA10">
        <f>IF(F10=0,"",IF(F10=$F$2,"※監督に同じ",IF(COUNTIF($F$3:F10,F10)&gt;1,CONCATENATE("※",VLOOKUP(F10,$F$3:$Z$26,21,FALSE),"に同じ"),F10)))</f>
      </c>
      <c r="AB10">
        <f t="shared" si="3"/>
        <v>1</v>
      </c>
    </row>
    <row r="11" spans="1:28" ht="13.5">
      <c r="A11">
        <f>IF(B11="","",SUM($B$2:B11))</f>
      </c>
      <c r="B11">
        <f>IF(F11=0,"",IF(COUNTIF($F$2:F11,F11)&gt;1,"",1))</f>
      </c>
      <c r="C11">
        <f>'参加者名簿'!B24</f>
        <v>9</v>
      </c>
      <c r="D11">
        <f>'参加者名簿'!C24</f>
        <v>0</v>
      </c>
      <c r="E11">
        <f>'参加者名簿'!D24</f>
      </c>
      <c r="F11">
        <f>'参加者名簿'!E24</f>
        <v>0</v>
      </c>
      <c r="G11">
        <f>'参加者名簿'!F24</f>
      </c>
      <c r="H11">
        <f>'参加者名簿'!G24</f>
        <v>19</v>
      </c>
      <c r="I11">
        <f>'参加者名簿'!H24</f>
        <v>0</v>
      </c>
      <c r="J11" t="str">
        <f>'参加者名簿'!I24</f>
        <v>.</v>
      </c>
      <c r="K11">
        <f>'参加者名簿'!J24</f>
        <v>0</v>
      </c>
      <c r="L11" t="str">
        <f>'参加者名簿'!K24</f>
        <v>.</v>
      </c>
      <c r="M11">
        <f>'参加者名簿'!L24</f>
        <v>0</v>
      </c>
      <c r="N11" t="str">
        <f>'参加者名簿'!M24</f>
        <v>　　 歳</v>
      </c>
      <c r="O11">
        <f>'参加者名簿'!N24</f>
        <v>0</v>
      </c>
      <c r="P11" t="str">
        <f>'参加者名簿'!O24</f>
        <v>男</v>
      </c>
      <c r="Q11">
        <f>'参加者名簿'!P24</f>
        <v>0</v>
      </c>
      <c r="R11" s="239" t="str">
        <f>'参加者名簿'!Q24</f>
        <v>　　　/　/</v>
      </c>
      <c r="S11" s="239">
        <f>'参加者名簿'!R24</f>
        <v>0</v>
      </c>
      <c r="T11">
        <f>'参加者名簿'!S24</f>
        <v>0</v>
      </c>
      <c r="U11">
        <f>'参加者名簿'!V24</f>
        <v>0</v>
      </c>
      <c r="V11">
        <f>'参加者名簿'!T24</f>
        <v>0</v>
      </c>
      <c r="W11">
        <v>9</v>
      </c>
      <c r="X11">
        <f t="shared" si="0"/>
      </c>
      <c r="Y11">
        <f t="shared" si="1"/>
      </c>
      <c r="Z11">
        <f t="shared" si="2"/>
      </c>
      <c r="AA11">
        <f>IF(F11=0,"",IF(F11=$F$2,"※監督に同じ",IF(COUNTIF($F$3:F11,F11)&gt;1,CONCATENATE("※",VLOOKUP(F11,$F$3:$Z$26,21,FALSE),"に同じ"),F11)))</f>
      </c>
      <c r="AB11">
        <f t="shared" si="3"/>
        <v>1</v>
      </c>
    </row>
    <row r="12" spans="1:28" ht="13.5">
      <c r="A12">
        <f>IF(B12="","",SUM($B$2:B12))</f>
      </c>
      <c r="B12">
        <f>IF(F12=0,"",IF(COUNTIF($F$2:F12,F12)&gt;1,"",1))</f>
      </c>
      <c r="C12">
        <f>'参加者名簿'!B25</f>
        <v>10</v>
      </c>
      <c r="D12">
        <f>'参加者名簿'!C25</f>
        <v>0</v>
      </c>
      <c r="E12">
        <f>'参加者名簿'!D25</f>
      </c>
      <c r="F12">
        <f>'参加者名簿'!E25</f>
        <v>0</v>
      </c>
      <c r="G12">
        <f>'参加者名簿'!F25</f>
      </c>
      <c r="H12">
        <f>'参加者名簿'!G25</f>
        <v>19</v>
      </c>
      <c r="I12">
        <f>'参加者名簿'!H25</f>
        <v>0</v>
      </c>
      <c r="J12" t="str">
        <f>'参加者名簿'!I25</f>
        <v>.</v>
      </c>
      <c r="K12">
        <f>'参加者名簿'!J25</f>
        <v>0</v>
      </c>
      <c r="L12" t="str">
        <f>'参加者名簿'!K25</f>
        <v>.</v>
      </c>
      <c r="M12">
        <f>'参加者名簿'!L25</f>
        <v>0</v>
      </c>
      <c r="N12" t="str">
        <f>'参加者名簿'!M25</f>
        <v>　　 歳</v>
      </c>
      <c r="O12">
        <f>'参加者名簿'!N25</f>
        <v>0</v>
      </c>
      <c r="P12" t="str">
        <f>'参加者名簿'!O25</f>
        <v>男</v>
      </c>
      <c r="Q12">
        <f>'参加者名簿'!P25</f>
        <v>0</v>
      </c>
      <c r="R12" s="239" t="str">
        <f>'参加者名簿'!Q25</f>
        <v>　　　/　/</v>
      </c>
      <c r="S12" s="239">
        <f>'参加者名簿'!R25</f>
        <v>0</v>
      </c>
      <c r="T12">
        <f>'参加者名簿'!S25</f>
        <v>0</v>
      </c>
      <c r="U12">
        <f>'参加者名簿'!V25</f>
        <v>0</v>
      </c>
      <c r="V12">
        <f>'参加者名簿'!T25</f>
        <v>0</v>
      </c>
      <c r="W12">
        <v>10</v>
      </c>
      <c r="X12">
        <f t="shared" si="0"/>
      </c>
      <c r="Y12">
        <f t="shared" si="1"/>
      </c>
      <c r="Z12">
        <f t="shared" si="2"/>
      </c>
      <c r="AA12">
        <f>IF(F12=0,"",IF(F12=$F$2,"※監督に同じ",IF(COUNTIF($F$3:F12,F12)&gt;1,CONCATENATE("※",VLOOKUP(F12,$F$3:$Z$26,21,FALSE),"に同じ"),F12)))</f>
      </c>
      <c r="AB12">
        <f t="shared" si="3"/>
        <v>1</v>
      </c>
    </row>
    <row r="13" spans="1:28" ht="13.5">
      <c r="A13">
        <f>IF(B13="","",SUM($B$2:B13))</f>
      </c>
      <c r="B13">
        <f>IF(F13=0,"",IF(COUNTIF($F$2:F13,F13)&gt;1,"",1))</f>
      </c>
      <c r="C13">
        <f>'参加者名簿'!B26</f>
        <v>11</v>
      </c>
      <c r="D13">
        <f>'参加者名簿'!C26</f>
        <v>0</v>
      </c>
      <c r="E13">
        <f>'参加者名簿'!D26</f>
      </c>
      <c r="F13">
        <f>'参加者名簿'!E26</f>
        <v>0</v>
      </c>
      <c r="G13">
        <f>'参加者名簿'!F26</f>
      </c>
      <c r="H13">
        <f>'参加者名簿'!G26</f>
        <v>19</v>
      </c>
      <c r="I13">
        <f>'参加者名簿'!H26</f>
        <v>0</v>
      </c>
      <c r="J13" t="str">
        <f>'参加者名簿'!I26</f>
        <v>.</v>
      </c>
      <c r="K13">
        <f>'参加者名簿'!J26</f>
        <v>0</v>
      </c>
      <c r="L13" t="str">
        <f>'参加者名簿'!K26</f>
        <v>.</v>
      </c>
      <c r="M13">
        <f>'参加者名簿'!L26</f>
        <v>0</v>
      </c>
      <c r="N13" t="str">
        <f>'参加者名簿'!M26</f>
        <v>　　 歳</v>
      </c>
      <c r="O13">
        <f>'参加者名簿'!N26</f>
        <v>0</v>
      </c>
      <c r="P13" t="str">
        <f>'参加者名簿'!O26</f>
        <v>男</v>
      </c>
      <c r="Q13">
        <f>'参加者名簿'!P26</f>
        <v>0</v>
      </c>
      <c r="R13" s="239" t="str">
        <f>'参加者名簿'!Q26</f>
        <v>　　　/　/</v>
      </c>
      <c r="S13" s="239">
        <f>'参加者名簿'!R26</f>
        <v>0</v>
      </c>
      <c r="T13">
        <f>'参加者名簿'!S26</f>
        <v>0</v>
      </c>
      <c r="U13">
        <f>'参加者名簿'!V26</f>
        <v>0</v>
      </c>
      <c r="V13">
        <f>'参加者名簿'!T26</f>
        <v>0</v>
      </c>
      <c r="W13">
        <v>11</v>
      </c>
      <c r="X13">
        <f t="shared" si="0"/>
      </c>
      <c r="Y13">
        <f t="shared" si="1"/>
      </c>
      <c r="Z13">
        <f t="shared" si="2"/>
      </c>
      <c r="AA13">
        <f>IF(F13=0,"",IF(F13=$F$2,"※監督に同じ",IF(COUNTIF($F$3:F13,F13)&gt;1,CONCATENATE("※",VLOOKUP(F13,$F$3:$Z$26,21,FALSE),"に同じ"),F13)))</f>
      </c>
      <c r="AB13">
        <f t="shared" si="3"/>
        <v>1</v>
      </c>
    </row>
    <row r="14" spans="1:28" ht="13.5">
      <c r="A14">
        <f>IF(B14="","",SUM($B$2:B14))</f>
      </c>
      <c r="B14">
        <f>IF(F14=0,"",IF(COUNTIF($F$2:F14,F14)&gt;1,"",1))</f>
      </c>
      <c r="C14">
        <f>'参加者名簿'!B27</f>
        <v>12</v>
      </c>
      <c r="D14">
        <f>'参加者名簿'!C27</f>
        <v>0</v>
      </c>
      <c r="E14">
        <f>'参加者名簿'!D27</f>
      </c>
      <c r="F14">
        <f>'参加者名簿'!E27</f>
        <v>0</v>
      </c>
      <c r="G14">
        <f>'参加者名簿'!F27</f>
      </c>
      <c r="H14">
        <f>'参加者名簿'!G27</f>
        <v>19</v>
      </c>
      <c r="I14">
        <f>'参加者名簿'!H27</f>
        <v>0</v>
      </c>
      <c r="J14" t="str">
        <f>'参加者名簿'!I27</f>
        <v>.</v>
      </c>
      <c r="K14">
        <f>'参加者名簿'!J27</f>
        <v>0</v>
      </c>
      <c r="L14" t="str">
        <f>'参加者名簿'!K27</f>
        <v>.</v>
      </c>
      <c r="M14">
        <f>'参加者名簿'!L27</f>
        <v>0</v>
      </c>
      <c r="N14" t="str">
        <f>'参加者名簿'!M27</f>
        <v>　　 歳</v>
      </c>
      <c r="O14">
        <f>'参加者名簿'!N27</f>
        <v>0</v>
      </c>
      <c r="P14" t="str">
        <f>'参加者名簿'!O27</f>
        <v>男</v>
      </c>
      <c r="Q14">
        <f>'参加者名簿'!P27</f>
        <v>0</v>
      </c>
      <c r="R14" s="239" t="str">
        <f>'参加者名簿'!Q27</f>
        <v>　　　/　/</v>
      </c>
      <c r="S14" s="239">
        <f>'参加者名簿'!R27</f>
        <v>0</v>
      </c>
      <c r="T14">
        <f>'参加者名簿'!S27</f>
        <v>0</v>
      </c>
      <c r="U14">
        <f>'参加者名簿'!V27</f>
        <v>0</v>
      </c>
      <c r="V14">
        <f>'参加者名簿'!T27</f>
        <v>0</v>
      </c>
      <c r="W14">
        <v>12</v>
      </c>
      <c r="X14">
        <f t="shared" si="0"/>
      </c>
      <c r="Y14">
        <f t="shared" si="1"/>
      </c>
      <c r="Z14">
        <f t="shared" si="2"/>
      </c>
      <c r="AA14">
        <f>IF(F14=0,"",IF(F14=$F$2,"※監督に同じ",IF(COUNTIF($F$3:F14,F14)&gt;1,CONCATENATE("※",VLOOKUP(F14,$F$3:$Z$26,21,FALSE),"に同じ"),F14)))</f>
      </c>
      <c r="AB14">
        <f t="shared" si="3"/>
        <v>1</v>
      </c>
    </row>
    <row r="15" spans="1:28" ht="13.5">
      <c r="A15">
        <f>IF(B15="","",SUM($B$2:B15))</f>
      </c>
      <c r="B15">
        <f>IF(F15=0,"",IF(COUNTIF($F$2:F15,F15)&gt;1,"",1))</f>
      </c>
      <c r="C15">
        <f>'参加者名簿'!B28</f>
        <v>13</v>
      </c>
      <c r="D15">
        <f>'参加者名簿'!C28</f>
        <v>0</v>
      </c>
      <c r="E15">
        <f>'参加者名簿'!D28</f>
      </c>
      <c r="F15">
        <f>'参加者名簿'!E28</f>
        <v>0</v>
      </c>
      <c r="G15">
        <f>'参加者名簿'!F28</f>
      </c>
      <c r="H15">
        <f>'参加者名簿'!G28</f>
        <v>19</v>
      </c>
      <c r="I15">
        <f>'参加者名簿'!H28</f>
        <v>0</v>
      </c>
      <c r="J15" t="str">
        <f>'参加者名簿'!I28</f>
        <v>.</v>
      </c>
      <c r="K15">
        <f>'参加者名簿'!J28</f>
        <v>0</v>
      </c>
      <c r="L15" t="str">
        <f>'参加者名簿'!K28</f>
        <v>.</v>
      </c>
      <c r="M15">
        <f>'参加者名簿'!L28</f>
        <v>0</v>
      </c>
      <c r="N15" t="str">
        <f>'参加者名簿'!M28</f>
        <v>　　 歳</v>
      </c>
      <c r="O15">
        <f>'参加者名簿'!N28</f>
        <v>0</v>
      </c>
      <c r="P15" t="str">
        <f>'参加者名簿'!O28</f>
        <v>男</v>
      </c>
      <c r="Q15">
        <f>'参加者名簿'!P28</f>
        <v>0</v>
      </c>
      <c r="R15" s="239" t="str">
        <f>'参加者名簿'!Q28</f>
        <v>　　　/　/</v>
      </c>
      <c r="S15" s="239">
        <f>'参加者名簿'!R28</f>
        <v>0</v>
      </c>
      <c r="T15">
        <f>'参加者名簿'!S28</f>
        <v>0</v>
      </c>
      <c r="U15">
        <f>'参加者名簿'!V28</f>
        <v>0</v>
      </c>
      <c r="V15">
        <f>'参加者名簿'!T28</f>
        <v>0</v>
      </c>
      <c r="W15">
        <v>13</v>
      </c>
      <c r="X15">
        <f t="shared" si="0"/>
      </c>
      <c r="Y15">
        <f t="shared" si="1"/>
      </c>
      <c r="Z15">
        <f t="shared" si="2"/>
      </c>
      <c r="AA15">
        <f>IF(F15=0,"",IF(F15=$F$2,"※監督に同じ",IF(COUNTIF($F$3:F15,F15)&gt;1,CONCATENATE("※",VLOOKUP(F15,$F$3:$Z$26,21,FALSE),"に同じ"),F15)))</f>
      </c>
      <c r="AB15">
        <f t="shared" si="3"/>
        <v>1</v>
      </c>
    </row>
    <row r="16" spans="1:28" ht="13.5">
      <c r="A16">
        <f>IF(B16="","",SUM($B$2:B16))</f>
      </c>
      <c r="B16">
        <f>IF(F16=0,"",IF(COUNTIF($F$2:F16,F16)&gt;1,"",1))</f>
      </c>
      <c r="C16">
        <f>'参加者名簿'!B29</f>
        <v>14</v>
      </c>
      <c r="D16">
        <f>'参加者名簿'!C29</f>
        <v>0</v>
      </c>
      <c r="E16">
        <f>'参加者名簿'!D29</f>
      </c>
      <c r="F16">
        <f>'参加者名簿'!E29</f>
        <v>0</v>
      </c>
      <c r="G16">
        <f>'参加者名簿'!F29</f>
      </c>
      <c r="H16">
        <f>'参加者名簿'!G29</f>
        <v>19</v>
      </c>
      <c r="I16">
        <f>'参加者名簿'!H29</f>
        <v>0</v>
      </c>
      <c r="J16" t="str">
        <f>'参加者名簿'!I29</f>
        <v>.</v>
      </c>
      <c r="K16">
        <f>'参加者名簿'!J29</f>
        <v>0</v>
      </c>
      <c r="L16" t="str">
        <f>'参加者名簿'!K29</f>
        <v>.</v>
      </c>
      <c r="M16">
        <f>'参加者名簿'!L29</f>
        <v>0</v>
      </c>
      <c r="N16" t="str">
        <f>'参加者名簿'!M29</f>
        <v>　　 歳</v>
      </c>
      <c r="O16">
        <f>'参加者名簿'!N29</f>
        <v>0</v>
      </c>
      <c r="P16" t="str">
        <f>'参加者名簿'!O29</f>
        <v>男</v>
      </c>
      <c r="Q16">
        <f>'参加者名簿'!P29</f>
        <v>0</v>
      </c>
      <c r="R16" s="239" t="str">
        <f>'参加者名簿'!Q29</f>
        <v>　　　/　/</v>
      </c>
      <c r="S16" s="239">
        <f>'参加者名簿'!R29</f>
        <v>0</v>
      </c>
      <c r="T16">
        <f>'参加者名簿'!S29</f>
        <v>0</v>
      </c>
      <c r="U16">
        <f>'参加者名簿'!V29</f>
        <v>0</v>
      </c>
      <c r="V16">
        <f>'参加者名簿'!T29</f>
        <v>0</v>
      </c>
      <c r="W16">
        <v>14</v>
      </c>
      <c r="X16">
        <f t="shared" si="0"/>
      </c>
      <c r="Y16">
        <f t="shared" si="1"/>
      </c>
      <c r="Z16">
        <f t="shared" si="2"/>
      </c>
      <c r="AA16">
        <f>IF(F16=0,"",IF(F16=$F$2,"※監督に同じ",IF(COUNTIF($F$3:F16,F16)&gt;1,CONCATENATE("※",VLOOKUP(F16,$F$3:$Z$26,21,FALSE),"に同じ"),F16)))</f>
      </c>
      <c r="AB16">
        <f t="shared" si="3"/>
        <v>1</v>
      </c>
    </row>
    <row r="17" spans="1:28" ht="13.5">
      <c r="A17">
        <f>IF(B17="","",SUM($B$2:B17))</f>
      </c>
      <c r="B17">
        <f>IF(F17=0,"",IF(COUNTIF($F$2:F17,F17)&gt;1,"",1))</f>
      </c>
      <c r="C17">
        <f>'参加者名簿'!B30</f>
        <v>15</v>
      </c>
      <c r="D17">
        <f>'参加者名簿'!C30</f>
        <v>0</v>
      </c>
      <c r="E17">
        <f>'参加者名簿'!D30</f>
      </c>
      <c r="F17">
        <f>'参加者名簿'!E30</f>
        <v>0</v>
      </c>
      <c r="G17">
        <f>'参加者名簿'!F30</f>
      </c>
      <c r="H17">
        <f>'参加者名簿'!G30</f>
        <v>19</v>
      </c>
      <c r="I17">
        <f>'参加者名簿'!H30</f>
        <v>0</v>
      </c>
      <c r="J17" t="str">
        <f>'参加者名簿'!I30</f>
        <v>.</v>
      </c>
      <c r="K17">
        <f>'参加者名簿'!J30</f>
        <v>0</v>
      </c>
      <c r="L17" t="str">
        <f>'参加者名簿'!K30</f>
        <v>.</v>
      </c>
      <c r="M17">
        <f>'参加者名簿'!L30</f>
        <v>0</v>
      </c>
      <c r="N17" t="str">
        <f>'参加者名簿'!M30</f>
        <v>　　 歳</v>
      </c>
      <c r="O17">
        <f>'参加者名簿'!N30</f>
        <v>0</v>
      </c>
      <c r="P17" t="str">
        <f>'参加者名簿'!O30</f>
        <v>男</v>
      </c>
      <c r="Q17">
        <f>'参加者名簿'!P30</f>
        <v>0</v>
      </c>
      <c r="R17" s="239" t="str">
        <f>'参加者名簿'!Q30</f>
        <v>　　　/　/</v>
      </c>
      <c r="S17" s="239">
        <f>'参加者名簿'!R30</f>
        <v>0</v>
      </c>
      <c r="T17">
        <f>'参加者名簿'!S30</f>
        <v>0</v>
      </c>
      <c r="U17">
        <f>'参加者名簿'!V30</f>
        <v>0</v>
      </c>
      <c r="V17">
        <f>'参加者名簿'!T30</f>
        <v>0</v>
      </c>
      <c r="W17">
        <v>15</v>
      </c>
      <c r="X17">
        <f t="shared" si="0"/>
      </c>
      <c r="Y17">
        <f t="shared" si="1"/>
      </c>
      <c r="Z17">
        <f t="shared" si="2"/>
      </c>
      <c r="AA17">
        <f>IF(F17=0,"",IF(F17=$F$2,"※監督に同じ",IF(COUNTIF($F$3:F17,F17)&gt;1,CONCATENATE("※",VLOOKUP(F17,$F$3:$Z$26,21,FALSE),"に同じ"),F17)))</f>
      </c>
      <c r="AB17">
        <f t="shared" si="3"/>
        <v>1</v>
      </c>
    </row>
    <row r="18" spans="1:28" ht="13.5">
      <c r="A18">
        <f>IF(B18="","",SUM($B$2:B18))</f>
      </c>
      <c r="B18">
        <f>IF(F18=0,"",IF(COUNTIF($F$2:F18,F18)&gt;1,"",1))</f>
      </c>
      <c r="C18">
        <f>'参加者名簿'!B31</f>
        <v>1</v>
      </c>
      <c r="D18">
        <f>'参加者名簿'!C31</f>
        <v>0</v>
      </c>
      <c r="E18">
        <f>'参加者名簿'!D31</f>
      </c>
      <c r="F18">
        <f>'参加者名簿'!E31</f>
        <v>0</v>
      </c>
      <c r="G18">
        <f>'参加者名簿'!F31</f>
      </c>
      <c r="H18">
        <f>'参加者名簿'!G31</f>
        <v>19</v>
      </c>
      <c r="I18">
        <f>'参加者名簿'!H31</f>
        <v>0</v>
      </c>
      <c r="J18" t="str">
        <f>'参加者名簿'!I31</f>
        <v>.</v>
      </c>
      <c r="K18">
        <f>'参加者名簿'!J31</f>
        <v>0</v>
      </c>
      <c r="L18" t="str">
        <f>'参加者名簿'!K31</f>
        <v>.</v>
      </c>
      <c r="M18">
        <f>'参加者名簿'!L31</f>
        <v>0</v>
      </c>
      <c r="N18" t="str">
        <f>'参加者名簿'!M31</f>
        <v>　　 歳</v>
      </c>
      <c r="O18">
        <f>'参加者名簿'!N31</f>
        <v>0</v>
      </c>
      <c r="P18" t="str">
        <f>'参加者名簿'!O31</f>
        <v>女</v>
      </c>
      <c r="Q18">
        <f>'参加者名簿'!P31</f>
        <v>0</v>
      </c>
      <c r="R18" s="239" t="str">
        <f>'参加者名簿'!Q31</f>
        <v>　　　/　/</v>
      </c>
      <c r="S18" s="239">
        <f>'参加者名簿'!R31</f>
        <v>0</v>
      </c>
      <c r="T18">
        <f>'参加者名簿'!S31</f>
        <v>0</v>
      </c>
      <c r="U18">
        <f>'参加者名簿'!V31</f>
        <v>0</v>
      </c>
      <c r="V18">
        <f>'参加者名簿'!T31</f>
        <v>0</v>
      </c>
      <c r="W18">
        <v>16</v>
      </c>
      <c r="X18">
        <f t="shared" si="0"/>
      </c>
      <c r="Y18">
        <f t="shared" si="1"/>
      </c>
      <c r="Z18">
        <f t="shared" si="2"/>
      </c>
      <c r="AA18">
        <f>IF(F18=0,"",IF(F18=$F$2,"※監督に同じ",IF(COUNTIF($F$3:F18,F18)&gt;1,CONCATENATE("※",VLOOKUP(F18,$F$3:$Z$26,21,FALSE),"に同じ"),F18)))</f>
      </c>
      <c r="AB18">
        <f t="shared" si="3"/>
        <v>1</v>
      </c>
    </row>
    <row r="19" spans="1:28" ht="13.5">
      <c r="A19">
        <f>IF(B19="","",SUM($B$2:B19))</f>
      </c>
      <c r="B19">
        <f>IF(F19=0,"",IF(COUNTIF($F$2:F19,F19)&gt;1,"",1))</f>
      </c>
      <c r="C19">
        <f>'参加者名簿'!B32</f>
        <v>2</v>
      </c>
      <c r="D19">
        <f>'参加者名簿'!C32</f>
        <v>0</v>
      </c>
      <c r="E19">
        <f>'参加者名簿'!D32</f>
      </c>
      <c r="F19">
        <f>'参加者名簿'!E32</f>
        <v>0</v>
      </c>
      <c r="G19">
        <f>'参加者名簿'!F32</f>
      </c>
      <c r="H19">
        <f>'参加者名簿'!G32</f>
        <v>19</v>
      </c>
      <c r="I19">
        <f>'参加者名簿'!H32</f>
        <v>0</v>
      </c>
      <c r="J19" t="str">
        <f>'参加者名簿'!I32</f>
        <v>.</v>
      </c>
      <c r="K19">
        <f>'参加者名簿'!J32</f>
        <v>0</v>
      </c>
      <c r="L19" t="str">
        <f>'参加者名簿'!K32</f>
        <v>.</v>
      </c>
      <c r="M19">
        <f>'参加者名簿'!L32</f>
        <v>0</v>
      </c>
      <c r="N19" t="str">
        <f>'参加者名簿'!M32</f>
        <v>　　 歳</v>
      </c>
      <c r="O19">
        <f>'参加者名簿'!N32</f>
        <v>0</v>
      </c>
      <c r="P19" t="str">
        <f>'参加者名簿'!O32</f>
        <v>女</v>
      </c>
      <c r="Q19">
        <f>'参加者名簿'!P32</f>
        <v>0</v>
      </c>
      <c r="R19" s="239" t="str">
        <f>'参加者名簿'!Q32</f>
        <v>　　　/　/</v>
      </c>
      <c r="S19" s="239">
        <f>'参加者名簿'!R32</f>
        <v>0</v>
      </c>
      <c r="T19">
        <f>'参加者名簿'!S32</f>
        <v>0</v>
      </c>
      <c r="U19">
        <f>'参加者名簿'!V32</f>
        <v>0</v>
      </c>
      <c r="V19">
        <f>'参加者名簿'!T32</f>
        <v>0</v>
      </c>
      <c r="W19">
        <v>17</v>
      </c>
      <c r="X19">
        <f>IF(F19=0,"",F19)</f>
      </c>
      <c r="Y19">
        <f>IF(F19=0,"",P19&amp;"子"&amp;D19&amp;E19&amp;"部")</f>
      </c>
      <c r="Z19">
        <f>IF(F19=0,"",P19&amp;"子"&amp;C19)</f>
      </c>
      <c r="AA19">
        <f>IF(F19=0,"",IF(F19=$F$2,"※監督に同じ",IF(COUNTIF($F$3:F19,F19)&gt;1,CONCATENATE("※",VLOOKUP(F19,$F$3:$Z$26,21,FALSE),"に同じ"),F19)))</f>
      </c>
      <c r="AB19">
        <f t="shared" si="3"/>
        <v>1</v>
      </c>
    </row>
    <row r="20" spans="1:28" ht="13.5">
      <c r="A20">
        <f>IF(B20="","",SUM($B$2:B20))</f>
      </c>
      <c r="B20">
        <f>IF(F20=0,"",IF(COUNTIF($F$2:F20,F20)&gt;1,"",1))</f>
      </c>
      <c r="C20">
        <f>'参加者名簿'!B33</f>
        <v>3</v>
      </c>
      <c r="D20">
        <f>'参加者名簿'!C33</f>
        <v>0</v>
      </c>
      <c r="E20">
        <f>'参加者名簿'!D33</f>
      </c>
      <c r="F20">
        <f>'参加者名簿'!E33</f>
        <v>0</v>
      </c>
      <c r="G20">
        <f>'参加者名簿'!F33</f>
      </c>
      <c r="H20">
        <f>'参加者名簿'!G33</f>
        <v>19</v>
      </c>
      <c r="I20">
        <f>'参加者名簿'!H33</f>
        <v>0</v>
      </c>
      <c r="J20" t="str">
        <f>'参加者名簿'!I33</f>
        <v>.</v>
      </c>
      <c r="K20">
        <f>'参加者名簿'!J33</f>
        <v>0</v>
      </c>
      <c r="L20" t="str">
        <f>'参加者名簿'!K33</f>
        <v>.</v>
      </c>
      <c r="M20">
        <f>'参加者名簿'!L33</f>
        <v>0</v>
      </c>
      <c r="N20" t="str">
        <f>'参加者名簿'!M33</f>
        <v>　　 歳</v>
      </c>
      <c r="O20">
        <f>'参加者名簿'!N33</f>
        <v>0</v>
      </c>
      <c r="P20" t="str">
        <f>'参加者名簿'!O33</f>
        <v>女</v>
      </c>
      <c r="Q20">
        <f>'参加者名簿'!P33</f>
        <v>0</v>
      </c>
      <c r="R20" s="239" t="str">
        <f>'参加者名簿'!Q33</f>
        <v>　　　/　/</v>
      </c>
      <c r="S20" s="239">
        <f>'参加者名簿'!R33</f>
        <v>0</v>
      </c>
      <c r="T20">
        <f>'参加者名簿'!S33</f>
        <v>0</v>
      </c>
      <c r="U20">
        <f>'参加者名簿'!V33</f>
        <v>0</v>
      </c>
      <c r="V20">
        <f>'参加者名簿'!T33</f>
        <v>0</v>
      </c>
      <c r="W20">
        <v>18</v>
      </c>
      <c r="X20">
        <f>IF(F20=0,"",F20)</f>
      </c>
      <c r="Y20">
        <f>IF(F20=0,"",P20&amp;"子"&amp;D20&amp;E20&amp;"部")</f>
      </c>
      <c r="Z20">
        <f>IF(F20=0,"",P20&amp;"子"&amp;C20)</f>
      </c>
      <c r="AA20">
        <f>IF(F20=0,"",IF(F20=$F$2,"※監督に同じ",IF(COUNTIF($F$3:F20,F20)&gt;1,CONCATENATE("※",VLOOKUP(F20,$F$3:$Z$26,21,FALSE),"に同じ"),F20)))</f>
      </c>
      <c r="AB20">
        <f t="shared" si="3"/>
        <v>1</v>
      </c>
    </row>
    <row r="21" spans="1:28" ht="13.5">
      <c r="A21">
        <f>IF(B21="","",SUM($B$2:B21))</f>
      </c>
      <c r="B21">
        <f>IF(F21=0,"",IF(COUNTIF($F$2:F21,F21)&gt;1,"",1))</f>
      </c>
      <c r="C21">
        <f>'参加者名簿'!B34</f>
        <v>4</v>
      </c>
      <c r="D21">
        <f>'参加者名簿'!C34</f>
        <v>0</v>
      </c>
      <c r="E21">
        <f>'参加者名簿'!D34</f>
      </c>
      <c r="F21">
        <f>'参加者名簿'!E34</f>
        <v>0</v>
      </c>
      <c r="G21">
        <f>'参加者名簿'!F34</f>
      </c>
      <c r="H21">
        <f>'参加者名簿'!G34</f>
        <v>19</v>
      </c>
      <c r="I21">
        <f>'参加者名簿'!H34</f>
        <v>0</v>
      </c>
      <c r="J21" t="str">
        <f>'参加者名簿'!I34</f>
        <v>.</v>
      </c>
      <c r="K21">
        <f>'参加者名簿'!J34</f>
        <v>0</v>
      </c>
      <c r="L21" t="str">
        <f>'参加者名簿'!K34</f>
        <v>.</v>
      </c>
      <c r="M21">
        <f>'参加者名簿'!L34</f>
        <v>0</v>
      </c>
      <c r="N21" t="str">
        <f>'参加者名簿'!M34</f>
        <v>　　 歳</v>
      </c>
      <c r="O21">
        <f>'参加者名簿'!N34</f>
        <v>0</v>
      </c>
      <c r="P21" t="str">
        <f>'参加者名簿'!O34</f>
        <v>女</v>
      </c>
      <c r="Q21">
        <f>'参加者名簿'!P34</f>
        <v>0</v>
      </c>
      <c r="R21" s="239" t="str">
        <f>'参加者名簿'!Q34</f>
        <v>　　　/　/</v>
      </c>
      <c r="S21" s="239">
        <f>'参加者名簿'!R34</f>
        <v>0</v>
      </c>
      <c r="T21">
        <f>'参加者名簿'!S34</f>
        <v>0</v>
      </c>
      <c r="U21">
        <f>'参加者名簿'!V34</f>
        <v>0</v>
      </c>
      <c r="V21">
        <f>'参加者名簿'!T34</f>
        <v>0</v>
      </c>
      <c r="W21">
        <v>19</v>
      </c>
      <c r="X21">
        <f>IF(F21=0,"",F21)</f>
      </c>
      <c r="Y21">
        <f>IF(F21=0,"",P21&amp;"子"&amp;D21&amp;E21&amp;"部")</f>
      </c>
      <c r="Z21">
        <f>IF(F21=0,"",P21&amp;"子"&amp;C21)</f>
      </c>
      <c r="AA21">
        <f>IF(F21=0,"",IF(F21=$F$2,"※監督に同じ",IF(COUNTIF($F$3:F21,F21)&gt;1,CONCATENATE("※",VLOOKUP(F21,$F$3:$Z$26,21,FALSE),"に同じ"),F21)))</f>
      </c>
      <c r="AB21">
        <f t="shared" si="3"/>
        <v>1</v>
      </c>
    </row>
    <row r="22" spans="1:28" ht="13.5">
      <c r="A22">
        <f>IF(B22="","",SUM($B$2:B22))</f>
      </c>
      <c r="B22">
        <f>IF(F22=0,"",IF(COUNTIF($F$2:F22,F22)&gt;1,"",1))</f>
      </c>
      <c r="C22">
        <f>'参加者名簿'!B35</f>
        <v>5</v>
      </c>
      <c r="D22">
        <f>'参加者名簿'!C35</f>
        <v>0</v>
      </c>
      <c r="E22">
        <f>'参加者名簿'!D35</f>
      </c>
      <c r="F22">
        <f>'参加者名簿'!E35</f>
        <v>0</v>
      </c>
      <c r="G22">
        <f>'参加者名簿'!F35</f>
      </c>
      <c r="H22">
        <f>'参加者名簿'!G35</f>
        <v>19</v>
      </c>
      <c r="I22">
        <f>'参加者名簿'!H35</f>
        <v>0</v>
      </c>
      <c r="J22" t="str">
        <f>'参加者名簿'!I35</f>
        <v>.</v>
      </c>
      <c r="K22">
        <f>'参加者名簿'!J35</f>
        <v>0</v>
      </c>
      <c r="L22" t="str">
        <f>'参加者名簿'!K35</f>
        <v>.</v>
      </c>
      <c r="M22">
        <f>'参加者名簿'!L35</f>
        <v>0</v>
      </c>
      <c r="N22" t="str">
        <f>'参加者名簿'!M35</f>
        <v>　　 歳</v>
      </c>
      <c r="O22">
        <f>'参加者名簿'!N35</f>
        <v>0</v>
      </c>
      <c r="P22" t="str">
        <f>'参加者名簿'!O35</f>
        <v>女</v>
      </c>
      <c r="Q22">
        <f>'参加者名簿'!P35</f>
        <v>0</v>
      </c>
      <c r="R22" s="239" t="str">
        <f>'参加者名簿'!Q35</f>
        <v>　　　/　/</v>
      </c>
      <c r="S22" s="239">
        <f>'参加者名簿'!R35</f>
        <v>0</v>
      </c>
      <c r="T22">
        <f>'参加者名簿'!S35</f>
        <v>0</v>
      </c>
      <c r="U22">
        <f>'参加者名簿'!V35</f>
        <v>0</v>
      </c>
      <c r="V22">
        <f>'参加者名簿'!T35</f>
        <v>0</v>
      </c>
      <c r="W22">
        <v>20</v>
      </c>
      <c r="X22">
        <f>IF(F22=0,"",F22)</f>
      </c>
      <c r="Y22">
        <f>IF(F22=0,"",P22&amp;"子"&amp;D22&amp;E22&amp;"部")</f>
      </c>
      <c r="Z22">
        <f>IF(F22=0,"",P22&amp;"子"&amp;C22)</f>
      </c>
      <c r="AA22">
        <f>IF(F22=0,"",IF(F22=$F$2,"※監督に同じ",IF(COUNTIF($F$3:F22,F22)&gt;1,CONCATENATE("※",VLOOKUP(F22,$F$3:$Z$26,21,FALSE),"に同じ"),F22)))</f>
      </c>
      <c r="AB22">
        <f t="shared" si="3"/>
        <v>1</v>
      </c>
    </row>
    <row r="23" spans="1:28" ht="13.5">
      <c r="A23">
        <f>IF(B23="","",SUM($B$2:B23))</f>
      </c>
      <c r="B23">
        <f>IF(F23=0,"",IF(COUNTIF($F$2:F23,F23)&gt;1,"",1))</f>
      </c>
      <c r="C23">
        <f>'参加者名簿'!B36</f>
        <v>6</v>
      </c>
      <c r="D23">
        <f>'参加者名簿'!C36</f>
        <v>0</v>
      </c>
      <c r="E23">
        <f>'参加者名簿'!D36</f>
      </c>
      <c r="F23">
        <f>'参加者名簿'!E36</f>
        <v>0</v>
      </c>
      <c r="G23">
        <f>'参加者名簿'!F36</f>
      </c>
      <c r="H23">
        <f>'参加者名簿'!G36</f>
        <v>19</v>
      </c>
      <c r="I23">
        <f>'参加者名簿'!H36</f>
        <v>0</v>
      </c>
      <c r="J23" t="str">
        <f>'参加者名簿'!I36</f>
        <v>.</v>
      </c>
      <c r="K23">
        <f>'参加者名簿'!J36</f>
        <v>0</v>
      </c>
      <c r="L23" t="str">
        <f>'参加者名簿'!K36</f>
        <v>.</v>
      </c>
      <c r="M23">
        <f>'参加者名簿'!L36</f>
        <v>0</v>
      </c>
      <c r="N23" t="str">
        <f>'参加者名簿'!M36</f>
        <v>　　 歳</v>
      </c>
      <c r="O23">
        <f>'参加者名簿'!N36</f>
        <v>0</v>
      </c>
      <c r="P23" t="str">
        <f>'参加者名簿'!O36</f>
        <v>女</v>
      </c>
      <c r="Q23">
        <f>'参加者名簿'!P36</f>
        <v>0</v>
      </c>
      <c r="R23" s="239" t="str">
        <f>'参加者名簿'!Q36</f>
        <v>　　　/　/</v>
      </c>
      <c r="S23" s="239">
        <f>'参加者名簿'!R36</f>
        <v>0</v>
      </c>
      <c r="T23">
        <f>'参加者名簿'!S36</f>
        <v>0</v>
      </c>
      <c r="U23">
        <f>'参加者名簿'!V36</f>
        <v>0</v>
      </c>
      <c r="V23">
        <f>'参加者名簿'!T36</f>
        <v>0</v>
      </c>
      <c r="W23">
        <v>21</v>
      </c>
      <c r="X23">
        <f>IF(F23=0,"",F23)</f>
      </c>
      <c r="Y23">
        <f>IF(F23=0,"",P23&amp;"子"&amp;D23&amp;E23&amp;"部")</f>
      </c>
      <c r="Z23">
        <f>IF(F23=0,"",P23&amp;"子"&amp;C23)</f>
      </c>
      <c r="AA23">
        <f>IF(F23=0,"",IF(F23=$F$2,"※監督に同じ",IF(COUNTIF($F$3:F23,F23)&gt;1,CONCATENATE("※",VLOOKUP(F23,$F$3:$Z$26,21,FALSE),"に同じ"),F23)))</f>
      </c>
      <c r="AB23">
        <f t="shared" si="3"/>
        <v>1</v>
      </c>
    </row>
    <row r="24" spans="1:28" ht="13.5">
      <c r="A24">
        <f>IF(B24="","",SUM($B$2:B24))</f>
      </c>
      <c r="B24">
        <f>IF(F24=0,"",IF(COUNTIF($F$2:F24,F24)&gt;1,"",1))</f>
      </c>
      <c r="C24">
        <f>'参加者名簿'!B37</f>
        <v>7</v>
      </c>
      <c r="D24">
        <f>'参加者名簿'!C37</f>
        <v>0</v>
      </c>
      <c r="E24">
        <f>'参加者名簿'!D37</f>
      </c>
      <c r="F24">
        <f>'参加者名簿'!E37</f>
        <v>0</v>
      </c>
      <c r="G24">
        <f>'参加者名簿'!F37</f>
      </c>
      <c r="H24">
        <f>'参加者名簿'!G37</f>
        <v>19</v>
      </c>
      <c r="I24">
        <f>'参加者名簿'!H37</f>
        <v>0</v>
      </c>
      <c r="J24" t="str">
        <f>'参加者名簿'!I37</f>
        <v>.</v>
      </c>
      <c r="K24">
        <f>'参加者名簿'!J37</f>
        <v>0</v>
      </c>
      <c r="L24" t="str">
        <f>'参加者名簿'!K37</f>
        <v>.</v>
      </c>
      <c r="M24">
        <f>'参加者名簿'!L37</f>
        <v>0</v>
      </c>
      <c r="N24" t="str">
        <f>'参加者名簿'!M37</f>
        <v>　　 歳</v>
      </c>
      <c r="O24">
        <f>'参加者名簿'!N37</f>
        <v>0</v>
      </c>
      <c r="P24" t="str">
        <f>'参加者名簿'!O37</f>
        <v>女</v>
      </c>
      <c r="Q24">
        <f>'参加者名簿'!P37</f>
        <v>0</v>
      </c>
      <c r="R24" s="239" t="str">
        <f>'参加者名簿'!Q37</f>
        <v>　　　/　/</v>
      </c>
      <c r="S24" s="239">
        <f>'参加者名簿'!R37</f>
        <v>0</v>
      </c>
      <c r="T24">
        <f>'参加者名簿'!S37</f>
        <v>0</v>
      </c>
      <c r="U24">
        <f>'参加者名簿'!V37</f>
        <v>0</v>
      </c>
      <c r="V24">
        <f>'参加者名簿'!T37</f>
        <v>0</v>
      </c>
      <c r="W24">
        <v>22</v>
      </c>
      <c r="X24">
        <f t="shared" si="0"/>
      </c>
      <c r="Y24">
        <f t="shared" si="1"/>
      </c>
      <c r="Z24">
        <f t="shared" si="2"/>
      </c>
      <c r="AA24">
        <f>IF(F24=0,"",IF(F24=$F$2,"※監督に同じ",IF(COUNTIF($F$3:F24,F24)&gt;1,CONCATENATE("※",VLOOKUP(F24,$F$3:$Z$26,21,FALSE),"に同じ"),F24)))</f>
      </c>
      <c r="AB24">
        <f t="shared" si="3"/>
        <v>1</v>
      </c>
    </row>
    <row r="25" spans="1:28" ht="13.5">
      <c r="A25">
        <f>IF(B25="","",SUM($B$2:B25))</f>
      </c>
      <c r="B25">
        <f>IF(F25=0,"",IF(COUNTIF($F$2:F25,F25)&gt;1,"",1))</f>
      </c>
      <c r="C25">
        <f>'参加者名簿'!B38</f>
        <v>8</v>
      </c>
      <c r="D25">
        <f>'参加者名簿'!C38</f>
        <v>0</v>
      </c>
      <c r="E25">
        <f>'参加者名簿'!D38</f>
      </c>
      <c r="F25">
        <f>'参加者名簿'!E38</f>
        <v>0</v>
      </c>
      <c r="G25">
        <f>'参加者名簿'!F38</f>
      </c>
      <c r="H25">
        <f>'参加者名簿'!G38</f>
        <v>19</v>
      </c>
      <c r="I25">
        <f>'参加者名簿'!H38</f>
        <v>0</v>
      </c>
      <c r="J25" t="str">
        <f>'参加者名簿'!I38</f>
        <v>.</v>
      </c>
      <c r="K25">
        <f>'参加者名簿'!J38</f>
        <v>0</v>
      </c>
      <c r="L25" t="str">
        <f>'参加者名簿'!K38</f>
        <v>.</v>
      </c>
      <c r="M25">
        <f>'参加者名簿'!L38</f>
        <v>0</v>
      </c>
      <c r="N25" t="str">
        <f>'参加者名簿'!M38</f>
        <v>　　 歳</v>
      </c>
      <c r="O25">
        <f>'参加者名簿'!N38</f>
        <v>0</v>
      </c>
      <c r="P25" t="str">
        <f>'参加者名簿'!O38</f>
        <v>女</v>
      </c>
      <c r="Q25">
        <f>'参加者名簿'!P38</f>
        <v>0</v>
      </c>
      <c r="R25" s="239" t="str">
        <f>'参加者名簿'!Q38</f>
        <v>　　　/　/</v>
      </c>
      <c r="S25" s="239">
        <f>'参加者名簿'!R38</f>
        <v>0</v>
      </c>
      <c r="T25">
        <f>'参加者名簿'!S38</f>
        <v>0</v>
      </c>
      <c r="U25">
        <f>'参加者名簿'!V38</f>
        <v>0</v>
      </c>
      <c r="V25">
        <f>'参加者名簿'!T38</f>
        <v>0</v>
      </c>
      <c r="W25">
        <v>23</v>
      </c>
      <c r="X25">
        <f t="shared" si="0"/>
      </c>
      <c r="Y25">
        <f t="shared" si="1"/>
      </c>
      <c r="Z25">
        <f t="shared" si="2"/>
      </c>
      <c r="AA25">
        <f>IF(F25=0,"",IF(F25=$F$2,"※監督に同じ",IF(COUNTIF($F$3:F25,F25)&gt;1,CONCATENATE("※",VLOOKUP(F25,$F$3:$Z$26,21,FALSE),"に同じ"),F25)))</f>
      </c>
      <c r="AB25">
        <f t="shared" si="3"/>
        <v>1</v>
      </c>
    </row>
    <row r="26" spans="1:28" ht="13.5">
      <c r="A26">
        <f>IF(B26="","",SUM($B$2:B26))</f>
      </c>
      <c r="B26">
        <f>IF(F26=0,"",IF(COUNTIF($F$2:F26,F26)&gt;1,"",1))</f>
      </c>
      <c r="C26">
        <f>'参加者名簿'!B39</f>
        <v>9</v>
      </c>
      <c r="D26">
        <f>'参加者名簿'!C39</f>
        <v>0</v>
      </c>
      <c r="E26">
        <f>'参加者名簿'!D39</f>
      </c>
      <c r="F26">
        <f>'参加者名簿'!E39</f>
        <v>0</v>
      </c>
      <c r="G26">
        <f>'参加者名簿'!F39</f>
      </c>
      <c r="H26">
        <f>'参加者名簿'!G39</f>
        <v>19</v>
      </c>
      <c r="I26">
        <f>'参加者名簿'!H39</f>
        <v>0</v>
      </c>
      <c r="J26" t="str">
        <f>'参加者名簿'!I39</f>
        <v>.</v>
      </c>
      <c r="K26">
        <f>'参加者名簿'!J39</f>
        <v>0</v>
      </c>
      <c r="L26" t="str">
        <f>'参加者名簿'!K39</f>
        <v>.</v>
      </c>
      <c r="M26">
        <f>'参加者名簿'!L39</f>
        <v>0</v>
      </c>
      <c r="N26" t="str">
        <f>'参加者名簿'!M39</f>
        <v>　　 歳</v>
      </c>
      <c r="O26">
        <f>'参加者名簿'!N39</f>
        <v>0</v>
      </c>
      <c r="P26" t="str">
        <f>'参加者名簿'!O39</f>
        <v>女</v>
      </c>
      <c r="Q26">
        <f>'参加者名簿'!P39</f>
        <v>0</v>
      </c>
      <c r="R26" s="239" t="str">
        <f>'参加者名簿'!Q39</f>
        <v>　　　/　/</v>
      </c>
      <c r="S26" s="239">
        <f>'参加者名簿'!R39</f>
        <v>0</v>
      </c>
      <c r="T26">
        <f>'参加者名簿'!S39</f>
        <v>0</v>
      </c>
      <c r="U26">
        <f>'参加者名簿'!V39</f>
        <v>0</v>
      </c>
      <c r="V26">
        <f>'参加者名簿'!T39</f>
        <v>0</v>
      </c>
      <c r="W26">
        <v>24</v>
      </c>
      <c r="X26">
        <f t="shared" si="0"/>
      </c>
      <c r="Y26">
        <f t="shared" si="1"/>
      </c>
      <c r="Z26">
        <f t="shared" si="2"/>
      </c>
      <c r="AA26">
        <f>IF(F26=0,"",IF(F26=$F$2,"※監督に同じ",IF(COUNTIF($F$3:F26,F26)&gt;1,CONCATENATE("※",VLOOKUP(F26,$F$3:$Z$26,21,FALSE),"に同じ"),F26)))</f>
      </c>
      <c r="AB26">
        <f t="shared" si="3"/>
        <v>1</v>
      </c>
    </row>
    <row r="27" spans="1:28" ht="13.5">
      <c r="A27">
        <f>IF(B27="","",SUM($B$2:B27))</f>
      </c>
      <c r="B27">
        <f>IF(F27=0,"",IF(COUNTIF($F$2:F27,F27)&gt;1,"",1))</f>
      </c>
      <c r="C27">
        <f>'参加者名簿'!B40</f>
        <v>10</v>
      </c>
      <c r="D27">
        <f>'参加者名簿'!C40</f>
        <v>0</v>
      </c>
      <c r="E27">
        <f>'参加者名簿'!D40</f>
      </c>
      <c r="F27">
        <f>'参加者名簿'!E40</f>
        <v>0</v>
      </c>
      <c r="G27">
        <f>'参加者名簿'!F40</f>
      </c>
      <c r="H27">
        <f>'参加者名簿'!G40</f>
        <v>19</v>
      </c>
      <c r="I27">
        <f>'参加者名簿'!H40</f>
        <v>0</v>
      </c>
      <c r="J27" t="str">
        <f>'参加者名簿'!I40</f>
        <v>.</v>
      </c>
      <c r="K27">
        <f>'参加者名簿'!J40</f>
        <v>0</v>
      </c>
      <c r="L27" t="str">
        <f>'参加者名簿'!K40</f>
        <v>.</v>
      </c>
      <c r="M27">
        <f>'参加者名簿'!L40</f>
        <v>0</v>
      </c>
      <c r="N27" t="str">
        <f>'参加者名簿'!M40</f>
        <v>　　 歳</v>
      </c>
      <c r="O27">
        <f>'参加者名簿'!N40</f>
        <v>0</v>
      </c>
      <c r="P27" t="str">
        <f>'参加者名簿'!O40</f>
        <v>女</v>
      </c>
      <c r="Q27">
        <f>'参加者名簿'!P40</f>
        <v>0</v>
      </c>
      <c r="R27" s="239" t="str">
        <f>'参加者名簿'!Q40</f>
        <v>　　　/　/</v>
      </c>
      <c r="S27" s="239">
        <f>'参加者名簿'!R40</f>
        <v>0</v>
      </c>
      <c r="T27">
        <f>'参加者名簿'!S40</f>
        <v>0</v>
      </c>
      <c r="U27">
        <f>'参加者名簿'!V40</f>
        <v>0</v>
      </c>
      <c r="V27">
        <f>'参加者名簿'!T40</f>
        <v>0</v>
      </c>
      <c r="W27">
        <v>25</v>
      </c>
      <c r="X27">
        <f t="shared" si="0"/>
      </c>
      <c r="Y27">
        <f t="shared" si="1"/>
      </c>
      <c r="Z27">
        <f>IF(F27=0,"",P27&amp;"子"&amp;C27)</f>
      </c>
      <c r="AA27">
        <f>IF(F27=0,"",IF(F27=$F$2,"※監督に同じ",IF(COUNTIF($F$3:F27,F27)&gt;1,CONCATENATE("※",VLOOKUP(F27,$F$3:$Z$26,21,FALSE),"に同じ"),F27)))</f>
      </c>
      <c r="AB27">
        <f t="shared" si="3"/>
        <v>1</v>
      </c>
    </row>
    <row r="28" spans="3:23" ht="13.5">
      <c r="C28" t="str">
        <f>'参加者名簿'!B41</f>
        <v>◆年齢は本年４月１日時点での満年齢とすること。（毎回誤記が多いので特に注意）</v>
      </c>
      <c r="D28">
        <f>'参加者名簿'!C41</f>
        <v>0</v>
      </c>
      <c r="E28">
        <f>'参加者名簿'!D41</f>
        <v>0</v>
      </c>
      <c r="F28">
        <f>'参加者名簿'!E41</f>
        <v>0</v>
      </c>
      <c r="G28">
        <f>'参加者名簿'!F41</f>
        <v>0</v>
      </c>
      <c r="H28">
        <f>'参加者名簿'!G41</f>
        <v>0</v>
      </c>
      <c r="I28">
        <f>'参加者名簿'!H41</f>
        <v>0</v>
      </c>
      <c r="J28">
        <f>'参加者名簿'!I41</f>
        <v>0</v>
      </c>
      <c r="K28">
        <f>'参加者名簿'!J41</f>
        <v>0</v>
      </c>
      <c r="L28">
        <f>'参加者名簿'!K41</f>
        <v>0</v>
      </c>
      <c r="M28">
        <f>'参加者名簿'!L41</f>
        <v>0</v>
      </c>
      <c r="N28">
        <f>'参加者名簿'!M41</f>
        <v>0</v>
      </c>
      <c r="O28">
        <f>'参加者名簿'!N41</f>
        <v>0</v>
      </c>
      <c r="P28">
        <f>'参加者名簿'!O41</f>
        <v>0</v>
      </c>
      <c r="Q28">
        <f>'参加者名簿'!P41</f>
        <v>0</v>
      </c>
      <c r="R28">
        <f>'参加者名簿'!Q41</f>
        <v>0</v>
      </c>
      <c r="S28">
        <f>'参加者名簿'!R41</f>
        <v>0</v>
      </c>
      <c r="T28">
        <f>'参加者名簿'!S41</f>
        <v>0</v>
      </c>
      <c r="U28">
        <f>'参加者名簿'!V41</f>
        <v>0</v>
      </c>
      <c r="V28">
        <f>'参加者名簿'!U41</f>
        <v>0</v>
      </c>
      <c r="W28">
        <v>26</v>
      </c>
    </row>
    <row r="29" spans="3:23" ht="13.5">
      <c r="C29" t="str">
        <f>'参加者名簿'!B42</f>
        <v>◆記載の順番　①組手群の次に形の群を記載する。②組手・形の各群内では１部→２部→３部と順次記載する。</v>
      </c>
      <c r="D29">
        <f>'参加者名簿'!C42</f>
        <v>0</v>
      </c>
      <c r="E29">
        <f>'参加者名簿'!D42</f>
        <v>0</v>
      </c>
      <c r="F29">
        <f>'参加者名簿'!E42</f>
        <v>0</v>
      </c>
      <c r="G29">
        <f>'参加者名簿'!F42</f>
        <v>0</v>
      </c>
      <c r="H29">
        <f>'参加者名簿'!G42</f>
        <v>0</v>
      </c>
      <c r="I29">
        <f>'参加者名簿'!H42</f>
        <v>0</v>
      </c>
      <c r="J29">
        <f>'参加者名簿'!I42</f>
        <v>0</v>
      </c>
      <c r="K29">
        <f>'参加者名簿'!J42</f>
        <v>0</v>
      </c>
      <c r="L29">
        <f>'参加者名簿'!K42</f>
        <v>0</v>
      </c>
      <c r="M29">
        <f>'参加者名簿'!L42</f>
        <v>0</v>
      </c>
      <c r="N29">
        <f>'参加者名簿'!M42</f>
        <v>0</v>
      </c>
      <c r="O29">
        <f>'参加者名簿'!N42</f>
        <v>0</v>
      </c>
      <c r="P29">
        <f>'参加者名簿'!O42</f>
        <v>0</v>
      </c>
      <c r="Q29">
        <f>'参加者名簿'!P42</f>
        <v>0</v>
      </c>
      <c r="R29">
        <f>'参加者名簿'!Q42</f>
        <v>0</v>
      </c>
      <c r="S29">
        <f>'参加者名簿'!R42</f>
        <v>0</v>
      </c>
      <c r="T29">
        <f>'参加者名簿'!S42</f>
        <v>0</v>
      </c>
      <c r="U29">
        <f>'参加者名簿'!V42</f>
        <v>0</v>
      </c>
      <c r="V29">
        <f>'参加者名簿'!U42</f>
        <v>0</v>
      </c>
      <c r="W29">
        <v>27</v>
      </c>
    </row>
    <row r="30" spans="3:23" ht="13.5">
      <c r="C30" t="str">
        <f>'参加者名簿'!B43</f>
        <v>◆本紙記載の順番で別紙の参加登録用紙の氏名を記載すること。</v>
      </c>
      <c r="D30">
        <f>'参加者名簿'!C43</f>
        <v>0</v>
      </c>
      <c r="E30">
        <f>'参加者名簿'!D43</f>
        <v>0</v>
      </c>
      <c r="F30">
        <f>'参加者名簿'!E43</f>
        <v>0</v>
      </c>
      <c r="G30">
        <f>'参加者名簿'!F43</f>
        <v>0</v>
      </c>
      <c r="H30">
        <f>'参加者名簿'!G43</f>
        <v>0</v>
      </c>
      <c r="I30">
        <f>'参加者名簿'!H43</f>
        <v>0</v>
      </c>
      <c r="J30">
        <f>'参加者名簿'!I43</f>
        <v>0</v>
      </c>
      <c r="K30">
        <f>'参加者名簿'!J43</f>
        <v>0</v>
      </c>
      <c r="L30">
        <f>'参加者名簿'!K43</f>
        <v>0</v>
      </c>
      <c r="M30">
        <f>'参加者名簿'!L43</f>
        <v>0</v>
      </c>
      <c r="N30">
        <f>'参加者名簿'!M43</f>
        <v>0</v>
      </c>
      <c r="O30">
        <f>'参加者名簿'!N43</f>
        <v>0</v>
      </c>
      <c r="P30">
        <f>'参加者名簿'!O43</f>
        <v>0</v>
      </c>
      <c r="Q30">
        <f>'参加者名簿'!P43</f>
        <v>0</v>
      </c>
      <c r="R30">
        <f>'参加者名簿'!Q43</f>
        <v>0</v>
      </c>
      <c r="S30">
        <f>'参加者名簿'!R43</f>
        <v>0</v>
      </c>
      <c r="T30">
        <f>'参加者名簿'!S43</f>
        <v>0</v>
      </c>
      <c r="U30">
        <f>'参加者名簿'!V43</f>
        <v>0</v>
      </c>
      <c r="V30">
        <f>'参加者名簿'!U43</f>
        <v>0</v>
      </c>
      <c r="W30">
        <v>28</v>
      </c>
    </row>
    <row r="31" spans="3:23" ht="13.5">
      <c r="C31">
        <f>'参加者名簿'!B44</f>
        <v>0</v>
      </c>
      <c r="D31">
        <f>'参加者名簿'!C44</f>
        <v>0</v>
      </c>
      <c r="E31">
        <f>'参加者名簿'!D44</f>
        <v>0</v>
      </c>
      <c r="F31">
        <f>'参加者名簿'!E44</f>
        <v>0</v>
      </c>
      <c r="G31">
        <f>'参加者名簿'!F44</f>
        <v>0</v>
      </c>
      <c r="H31">
        <f>'参加者名簿'!G44</f>
        <v>0</v>
      </c>
      <c r="I31">
        <f>'参加者名簿'!H44</f>
        <v>0</v>
      </c>
      <c r="J31">
        <f>'参加者名簿'!I44</f>
        <v>0</v>
      </c>
      <c r="K31">
        <f>'参加者名簿'!J44</f>
        <v>0</v>
      </c>
      <c r="L31">
        <f>'参加者名簿'!K44</f>
        <v>0</v>
      </c>
      <c r="M31">
        <f>'参加者名簿'!L44</f>
        <v>0</v>
      </c>
      <c r="N31">
        <f>'参加者名簿'!M44</f>
        <v>0</v>
      </c>
      <c r="O31">
        <f>'参加者名簿'!N44</f>
        <v>0</v>
      </c>
      <c r="P31">
        <f>'参加者名簿'!O44</f>
        <v>0</v>
      </c>
      <c r="Q31">
        <f>'参加者名簿'!P44</f>
        <v>0</v>
      </c>
      <c r="R31">
        <f>'参加者名簿'!Q44</f>
        <v>0</v>
      </c>
      <c r="S31">
        <f>'参加者名簿'!R44</f>
        <v>0</v>
      </c>
      <c r="T31">
        <f>'参加者名簿'!S44</f>
        <v>0</v>
      </c>
      <c r="U31">
        <f>'参加者名簿'!V44</f>
        <v>0</v>
      </c>
      <c r="V31">
        <f>'参加者名簿'!U44</f>
        <v>0</v>
      </c>
      <c r="W31">
        <v>29</v>
      </c>
    </row>
    <row r="32" spans="3:23" ht="13.5">
      <c r="C32">
        <f>'参加者名簿'!B45</f>
        <v>0</v>
      </c>
      <c r="D32" t="str">
        <f>'参加者名簿'!C45</f>
        <v>氏　　名　　（ふりがな）</v>
      </c>
      <c r="E32">
        <f>'参加者名簿'!D45</f>
        <v>0</v>
      </c>
      <c r="F32">
        <f>'参加者名簿'!E45</f>
        <v>0</v>
      </c>
      <c r="G32" t="str">
        <f>'参加者名簿'!F45</f>
        <v>連絡先</v>
      </c>
      <c r="H32" t="str">
        <f>'参加者名簿'!G45</f>
        <v>住所</v>
      </c>
      <c r="I32">
        <f>'参加者名簿'!H45</f>
        <v>0</v>
      </c>
      <c r="J32">
        <f>'参加者名簿'!I45</f>
        <v>0</v>
      </c>
      <c r="K32" t="str">
        <f>'参加者名簿'!J45</f>
        <v>〒</v>
      </c>
      <c r="L32">
        <f>'参加者名簿'!K45</f>
        <v>0</v>
      </c>
      <c r="M32">
        <f>'参加者名簿'!L45</f>
        <v>0</v>
      </c>
      <c r="N32">
        <f>'参加者名簿'!M45</f>
        <v>0</v>
      </c>
      <c r="O32">
        <f>'参加者名簿'!N45</f>
        <v>0</v>
      </c>
      <c r="P32">
        <f>'参加者名簿'!O45</f>
        <v>0</v>
      </c>
      <c r="Q32">
        <f>'参加者名簿'!P45</f>
        <v>0</v>
      </c>
      <c r="R32">
        <f>'参加者名簿'!Q45</f>
        <v>0</v>
      </c>
      <c r="S32">
        <f>'参加者名簿'!R45</f>
        <v>0</v>
      </c>
      <c r="T32">
        <f>'参加者名簿'!S45</f>
        <v>0</v>
      </c>
      <c r="U32">
        <f>'参加者名簿'!V45</f>
        <v>0</v>
      </c>
      <c r="V32">
        <f>'参加者名簿'!U45</f>
        <v>0</v>
      </c>
      <c r="W32">
        <v>30</v>
      </c>
    </row>
    <row r="33" spans="3:23" ht="13.5">
      <c r="C33">
        <f>'参加者名簿'!B46</f>
        <v>0</v>
      </c>
      <c r="D33" t="str">
        <f>'参加者名簿'!C46</f>
        <v>(　)</v>
      </c>
      <c r="E33">
        <f>'参加者名簿'!D46</f>
        <v>0</v>
      </c>
      <c r="F33">
        <f>'参加者名簿'!E46</f>
        <v>0</v>
      </c>
      <c r="G33">
        <f>'参加者名簿'!F46</f>
        <v>0</v>
      </c>
      <c r="H33">
        <f>'参加者名簿'!G46</f>
        <v>0</v>
      </c>
      <c r="I33">
        <f>'参加者名簿'!H46</f>
        <v>0</v>
      </c>
      <c r="J33">
        <f>'参加者名簿'!I46</f>
        <v>0</v>
      </c>
      <c r="K33" t="str">
        <f>'参加者名簿'!J46</f>
        <v>-</v>
      </c>
      <c r="L33">
        <f>'参加者名簿'!K46</f>
        <v>0</v>
      </c>
      <c r="M33">
        <f>'参加者名簿'!L46</f>
        <v>0</v>
      </c>
      <c r="N33">
        <f>'参加者名簿'!M46</f>
        <v>0</v>
      </c>
      <c r="O33">
        <f>'参加者名簿'!N46</f>
        <v>0</v>
      </c>
      <c r="P33">
        <f>'参加者名簿'!O46</f>
        <v>0</v>
      </c>
      <c r="Q33">
        <f>'参加者名簿'!P46</f>
        <v>0</v>
      </c>
      <c r="R33">
        <f>'参加者名簿'!Q46</f>
        <v>0</v>
      </c>
      <c r="S33">
        <f>'参加者名簿'!R46</f>
        <v>0</v>
      </c>
      <c r="T33">
        <f>'参加者名簿'!S46</f>
        <v>0</v>
      </c>
      <c r="U33">
        <f>'参加者名簿'!V46</f>
        <v>0</v>
      </c>
      <c r="V33">
        <f>'参加者名簿'!U46</f>
        <v>0</v>
      </c>
      <c r="W33">
        <v>31</v>
      </c>
    </row>
    <row r="34" spans="3:23" ht="13.5">
      <c r="C34">
        <f>'参加者名簿'!B47</f>
        <v>0</v>
      </c>
      <c r="D34">
        <f>'参加者名簿'!C47</f>
        <v>0</v>
      </c>
      <c r="E34">
        <f>'参加者名簿'!D47</f>
        <v>0</v>
      </c>
      <c r="F34">
        <f>'参加者名簿'!E47</f>
        <v>0</v>
      </c>
      <c r="G34">
        <f>'参加者名簿'!F47</f>
        <v>0</v>
      </c>
      <c r="H34" t="str">
        <f>'参加者名簿'!G47</f>
        <v>電話（携帯）</v>
      </c>
      <c r="I34">
        <f>'参加者名簿'!H47</f>
        <v>0</v>
      </c>
      <c r="J34">
        <f>'参加者名簿'!I47</f>
        <v>0</v>
      </c>
      <c r="K34">
        <f>'参加者名簿'!J47</f>
        <v>0</v>
      </c>
      <c r="L34">
        <f>'参加者名簿'!K47</f>
        <v>0</v>
      </c>
      <c r="M34" s="240">
        <f>'参加者名簿'!L47</f>
        <v>0</v>
      </c>
      <c r="N34" s="240">
        <f>'参加者名簿'!M47</f>
        <v>0</v>
      </c>
      <c r="O34" s="240">
        <f>'参加者名簿'!N47</f>
        <v>0</v>
      </c>
      <c r="P34" s="240">
        <f>'参加者名簿'!O47</f>
        <v>0</v>
      </c>
      <c r="Q34" s="240">
        <f>'参加者名簿'!P47</f>
        <v>0</v>
      </c>
      <c r="R34" s="240">
        <f>'参加者名簿'!Q47</f>
        <v>0</v>
      </c>
      <c r="S34" s="240">
        <f>'参加者名簿'!R47</f>
        <v>0</v>
      </c>
      <c r="T34" s="240">
        <f>'参加者名簿'!S47</f>
        <v>0</v>
      </c>
      <c r="U34">
        <f>'参加者名簿'!V47</f>
        <v>0</v>
      </c>
      <c r="V34" s="240">
        <f>'参加者名簿'!U47</f>
        <v>0</v>
      </c>
      <c r="W34">
        <v>32</v>
      </c>
    </row>
    <row r="35" spans="3:23" ht="13.5">
      <c r="C35">
        <f>'参加者名簿'!B48</f>
        <v>0</v>
      </c>
      <c r="D35">
        <f>'参加者名簿'!C48</f>
        <v>0</v>
      </c>
      <c r="E35">
        <f>'参加者名簿'!D48</f>
        <v>0</v>
      </c>
      <c r="F35">
        <f>'参加者名簿'!E48</f>
        <v>0</v>
      </c>
      <c r="G35">
        <f>'参加者名簿'!F48</f>
        <v>0</v>
      </c>
      <c r="H35" t="str">
        <f>'参加者名簿'!G48</f>
        <v>e-mail</v>
      </c>
      <c r="I35">
        <f>'参加者名簿'!H48</f>
        <v>0</v>
      </c>
      <c r="J35">
        <f>'参加者名簿'!I48</f>
        <v>0</v>
      </c>
      <c r="K35">
        <f>'参加者名簿'!J48</f>
        <v>0</v>
      </c>
      <c r="L35">
        <f>'参加者名簿'!K48</f>
        <v>0</v>
      </c>
      <c r="M35" s="240">
        <f>'参加者名簿'!L48</f>
        <v>0</v>
      </c>
      <c r="N35" s="240">
        <f>'参加者名簿'!M48</f>
        <v>0</v>
      </c>
      <c r="O35" s="240">
        <f>'参加者名簿'!N48</f>
        <v>0</v>
      </c>
      <c r="P35" s="240">
        <f>'参加者名簿'!O48</f>
        <v>0</v>
      </c>
      <c r="Q35" s="240">
        <f>'参加者名簿'!P48</f>
        <v>0</v>
      </c>
      <c r="R35" s="240">
        <f>'参加者名簿'!Q48</f>
        <v>0</v>
      </c>
      <c r="S35" s="240">
        <f>'参加者名簿'!R48</f>
        <v>0</v>
      </c>
      <c r="T35" s="240">
        <f>'参加者名簿'!S48</f>
        <v>0</v>
      </c>
      <c r="U35">
        <f>'参加者名簿'!V48</f>
        <v>0</v>
      </c>
      <c r="V35" s="240">
        <f>'参加者名簿'!U48</f>
        <v>0</v>
      </c>
      <c r="W35">
        <v>33</v>
      </c>
    </row>
    <row r="36" spans="3:23" ht="13.5">
      <c r="C36">
        <f>'参加者名簿'!B49</f>
        <v>0</v>
      </c>
      <c r="D36">
        <f>'参加者名簿'!C49</f>
        <v>0</v>
      </c>
      <c r="E36">
        <f>'参加者名簿'!D49</f>
        <v>0</v>
      </c>
      <c r="F36">
        <f>'参加者名簿'!E49</f>
        <v>0</v>
      </c>
      <c r="G36">
        <f>'参加者名簿'!F49</f>
        <v>0</v>
      </c>
      <c r="H36">
        <f>'参加者名簿'!G49</f>
        <v>0</v>
      </c>
      <c r="I36">
        <f>'参加者名簿'!H49</f>
        <v>0</v>
      </c>
      <c r="J36">
        <f>'参加者名簿'!I49</f>
        <v>0</v>
      </c>
      <c r="K36">
        <f>'参加者名簿'!J49</f>
        <v>0</v>
      </c>
      <c r="L36">
        <f>'参加者名簿'!K49</f>
        <v>0</v>
      </c>
      <c r="M36">
        <f>'参加者名簿'!L49</f>
        <v>0</v>
      </c>
      <c r="N36">
        <f>'参加者名簿'!M49</f>
        <v>0</v>
      </c>
      <c r="O36">
        <f>'参加者名簿'!N49</f>
        <v>0</v>
      </c>
      <c r="P36">
        <f>'参加者名簿'!O49</f>
        <v>0</v>
      </c>
      <c r="Q36">
        <f>'参加者名簿'!P49</f>
        <v>0</v>
      </c>
      <c r="R36">
        <f>'参加者名簿'!Q49</f>
        <v>0</v>
      </c>
      <c r="S36">
        <f>'参加者名簿'!R49</f>
        <v>0</v>
      </c>
      <c r="T36">
        <f>'参加者名簿'!S49</f>
        <v>0</v>
      </c>
      <c r="U36">
        <f>'参加者名簿'!V49</f>
        <v>0</v>
      </c>
      <c r="V36">
        <f>'参加者名簿'!U49</f>
        <v>0</v>
      </c>
      <c r="W36">
        <v>34</v>
      </c>
    </row>
    <row r="37" spans="3:23" ht="13.5">
      <c r="C37">
        <f>'参加者名簿'!B50</f>
        <v>0</v>
      </c>
      <c r="D37">
        <f>'参加者名簿'!C50</f>
        <v>0</v>
      </c>
      <c r="E37">
        <f>'参加者名簿'!D50</f>
        <v>0</v>
      </c>
      <c r="F37">
        <f>'参加者名簿'!E50</f>
        <v>0</v>
      </c>
      <c r="G37">
        <f>'参加者名簿'!F50</f>
        <v>0</v>
      </c>
      <c r="H37">
        <f>'参加者名簿'!G50</f>
        <v>0</v>
      </c>
      <c r="I37">
        <f>'参加者名簿'!H50</f>
        <v>0</v>
      </c>
      <c r="J37">
        <f>'参加者名簿'!I50</f>
        <v>0</v>
      </c>
      <c r="K37">
        <f>'参加者名簿'!J50</f>
        <v>0</v>
      </c>
      <c r="L37">
        <f>'参加者名簿'!K50</f>
        <v>0</v>
      </c>
      <c r="M37">
        <f>'参加者名簿'!L50</f>
        <v>0</v>
      </c>
      <c r="N37">
        <f>'参加者名簿'!M50</f>
        <v>0</v>
      </c>
      <c r="O37">
        <f>'参加者名簿'!N50</f>
        <v>0</v>
      </c>
      <c r="P37">
        <f>'参加者名簿'!O50</f>
        <v>0</v>
      </c>
      <c r="Q37">
        <f>'参加者名簿'!P50</f>
        <v>0</v>
      </c>
      <c r="R37">
        <f>'参加者名簿'!Q50</f>
        <v>0</v>
      </c>
      <c r="S37">
        <f>'参加者名簿'!R50</f>
        <v>0</v>
      </c>
      <c r="T37">
        <f>'参加者名簿'!S50</f>
        <v>0</v>
      </c>
      <c r="U37">
        <f>'参加者名簿'!V50</f>
        <v>0</v>
      </c>
      <c r="V37">
        <f>'参加者名簿'!U50</f>
        <v>0</v>
      </c>
      <c r="W37">
        <v>35</v>
      </c>
    </row>
    <row r="38" spans="3:23" ht="13.5">
      <c r="C38">
        <f>'参加者名簿'!B51</f>
        <v>0</v>
      </c>
      <c r="D38">
        <f>'参加者名簿'!C51</f>
        <v>0</v>
      </c>
      <c r="E38">
        <f>'参加者名簿'!D51</f>
        <v>0</v>
      </c>
      <c r="F38">
        <f>'参加者名簿'!E51</f>
        <v>0</v>
      </c>
      <c r="G38">
        <f>'参加者名簿'!F51</f>
        <v>0</v>
      </c>
      <c r="H38">
        <f>'参加者名簿'!G51</f>
        <v>0</v>
      </c>
      <c r="I38">
        <f>'参加者名簿'!H51</f>
        <v>0</v>
      </c>
      <c r="J38">
        <f>'参加者名簿'!I51</f>
        <v>0</v>
      </c>
      <c r="K38">
        <f>'参加者名簿'!J51</f>
        <v>0</v>
      </c>
      <c r="L38">
        <f>'参加者名簿'!K51</f>
        <v>0</v>
      </c>
      <c r="M38">
        <f>'参加者名簿'!L51</f>
        <v>0</v>
      </c>
      <c r="N38">
        <f>'参加者名簿'!M51</f>
        <v>0</v>
      </c>
      <c r="O38">
        <f>'参加者名簿'!N51</f>
        <v>0</v>
      </c>
      <c r="P38">
        <f>'参加者名簿'!O51</f>
        <v>0</v>
      </c>
      <c r="Q38">
        <f>'参加者名簿'!P51</f>
        <v>0</v>
      </c>
      <c r="R38">
        <f>'参加者名簿'!Q51</f>
        <v>0</v>
      </c>
      <c r="S38">
        <f>'参加者名簿'!R51</f>
        <v>0</v>
      </c>
      <c r="T38">
        <f>'参加者名簿'!S51</f>
        <v>0</v>
      </c>
      <c r="U38">
        <f>'参加者名簿'!V51</f>
        <v>0</v>
      </c>
      <c r="V38">
        <f>'参加者名簿'!U51</f>
        <v>0</v>
      </c>
      <c r="W38">
        <v>36</v>
      </c>
    </row>
    <row r="39" spans="3:23" ht="13.5">
      <c r="C39">
        <f>'参加者名簿'!B52</f>
        <v>0</v>
      </c>
      <c r="D39">
        <f>'参加者名簿'!C52</f>
        <v>0</v>
      </c>
      <c r="E39">
        <f>'参加者名簿'!D52</f>
        <v>0</v>
      </c>
      <c r="F39">
        <f>'参加者名簿'!E52</f>
        <v>0</v>
      </c>
      <c r="G39">
        <f>'参加者名簿'!F52</f>
        <v>0</v>
      </c>
      <c r="H39">
        <f>'参加者名簿'!G52</f>
        <v>0</v>
      </c>
      <c r="I39">
        <f>'参加者名簿'!H52</f>
        <v>0</v>
      </c>
      <c r="J39">
        <f>'参加者名簿'!I52</f>
        <v>0</v>
      </c>
      <c r="K39">
        <f>'参加者名簿'!J52</f>
        <v>0</v>
      </c>
      <c r="L39">
        <f>'参加者名簿'!K52</f>
        <v>0</v>
      </c>
      <c r="M39">
        <f>'参加者名簿'!L52</f>
        <v>0</v>
      </c>
      <c r="N39">
        <f>'参加者名簿'!M52</f>
        <v>0</v>
      </c>
      <c r="O39">
        <f>'参加者名簿'!N52</f>
        <v>0</v>
      </c>
      <c r="P39">
        <f>'参加者名簿'!O52</f>
        <v>0</v>
      </c>
      <c r="Q39">
        <f>'参加者名簿'!P52</f>
        <v>0</v>
      </c>
      <c r="R39">
        <f>'参加者名簿'!Q52</f>
        <v>0</v>
      </c>
      <c r="S39">
        <f>'参加者名簿'!R52</f>
        <v>0</v>
      </c>
      <c r="T39">
        <f>'参加者名簿'!S52</f>
        <v>0</v>
      </c>
      <c r="U39">
        <f>'参加者名簿'!V52</f>
        <v>0</v>
      </c>
      <c r="V39">
        <f>'参加者名簿'!U52</f>
        <v>0</v>
      </c>
      <c r="W39">
        <v>37</v>
      </c>
    </row>
    <row r="40" spans="3:23" ht="13.5">
      <c r="C40">
        <f>'参加者名簿'!B53</f>
        <v>0</v>
      </c>
      <c r="D40">
        <f>'参加者名簿'!C53</f>
        <v>0</v>
      </c>
      <c r="E40">
        <f>'参加者名簿'!D53</f>
        <v>0</v>
      </c>
      <c r="F40">
        <f>'参加者名簿'!E53</f>
        <v>0</v>
      </c>
      <c r="G40">
        <f>'参加者名簿'!F53</f>
        <v>0</v>
      </c>
      <c r="H40">
        <f>'参加者名簿'!G53</f>
        <v>0</v>
      </c>
      <c r="I40">
        <f>'参加者名簿'!H53</f>
        <v>0</v>
      </c>
      <c r="J40">
        <f>'参加者名簿'!I53</f>
        <v>0</v>
      </c>
      <c r="K40">
        <f>'参加者名簿'!J53</f>
        <v>0</v>
      </c>
      <c r="L40">
        <f>'参加者名簿'!K53</f>
        <v>0</v>
      </c>
      <c r="M40">
        <f>'参加者名簿'!L53</f>
        <v>0</v>
      </c>
      <c r="N40">
        <f>'参加者名簿'!M53</f>
        <v>0</v>
      </c>
      <c r="O40">
        <f>'参加者名簿'!N53</f>
        <v>0</v>
      </c>
      <c r="P40">
        <f>'参加者名簿'!O53</f>
        <v>0</v>
      </c>
      <c r="Q40">
        <f>'参加者名簿'!P53</f>
        <v>0</v>
      </c>
      <c r="R40">
        <f>'参加者名簿'!Q53</f>
        <v>0</v>
      </c>
      <c r="S40">
        <f>'参加者名簿'!R53</f>
        <v>0</v>
      </c>
      <c r="T40">
        <f>'参加者名簿'!S53</f>
        <v>0</v>
      </c>
      <c r="U40">
        <f>'参加者名簿'!V53</f>
        <v>0</v>
      </c>
      <c r="V40">
        <f>'参加者名簿'!U53</f>
        <v>0</v>
      </c>
      <c r="W40">
        <v>38</v>
      </c>
    </row>
    <row r="41" spans="3:23" ht="13.5">
      <c r="C41">
        <f>'参加者名簿'!B54</f>
        <v>0</v>
      </c>
      <c r="D41">
        <f>'参加者名簿'!C54</f>
        <v>0</v>
      </c>
      <c r="E41">
        <f>'参加者名簿'!D54</f>
        <v>0</v>
      </c>
      <c r="F41">
        <f>'参加者名簿'!E54</f>
        <v>0</v>
      </c>
      <c r="G41">
        <f>'参加者名簿'!F54</f>
        <v>0</v>
      </c>
      <c r="H41">
        <f>'参加者名簿'!G54</f>
        <v>0</v>
      </c>
      <c r="I41">
        <f>'参加者名簿'!H54</f>
        <v>0</v>
      </c>
      <c r="J41">
        <f>'参加者名簿'!I54</f>
        <v>0</v>
      </c>
      <c r="K41">
        <f>'参加者名簿'!J54</f>
        <v>0</v>
      </c>
      <c r="L41">
        <f>'参加者名簿'!K54</f>
        <v>0</v>
      </c>
      <c r="M41">
        <f>'参加者名簿'!L54</f>
        <v>0</v>
      </c>
      <c r="N41">
        <f>'参加者名簿'!M54</f>
        <v>0</v>
      </c>
      <c r="O41">
        <f>'参加者名簿'!N54</f>
        <v>0</v>
      </c>
      <c r="P41">
        <f>'参加者名簿'!O54</f>
        <v>0</v>
      </c>
      <c r="Q41">
        <f>'参加者名簿'!P54</f>
        <v>0</v>
      </c>
      <c r="R41">
        <f>'参加者名簿'!Q54</f>
        <v>0</v>
      </c>
      <c r="S41">
        <f>'参加者名簿'!R54</f>
        <v>0</v>
      </c>
      <c r="T41">
        <f>'参加者名簿'!S54</f>
        <v>0</v>
      </c>
      <c r="U41">
        <f>'参加者名簿'!V54</f>
        <v>0</v>
      </c>
      <c r="V41">
        <f>'参加者名簿'!U54</f>
        <v>0</v>
      </c>
      <c r="W41">
        <v>39</v>
      </c>
    </row>
    <row r="42" spans="3:23" ht="13.5">
      <c r="C42">
        <f>'参加者名簿'!B55</f>
        <v>0</v>
      </c>
      <c r="D42">
        <f>'参加者名簿'!C55</f>
        <v>0</v>
      </c>
      <c r="E42">
        <f>'参加者名簿'!D55</f>
        <v>0</v>
      </c>
      <c r="F42">
        <f>'参加者名簿'!E55</f>
        <v>0</v>
      </c>
      <c r="G42">
        <f>'参加者名簿'!F55</f>
        <v>0</v>
      </c>
      <c r="H42">
        <f>'参加者名簿'!G55</f>
        <v>0</v>
      </c>
      <c r="I42">
        <f>'参加者名簿'!H55</f>
        <v>0</v>
      </c>
      <c r="J42">
        <f>'参加者名簿'!I55</f>
        <v>0</v>
      </c>
      <c r="K42">
        <f>'参加者名簿'!J55</f>
        <v>0</v>
      </c>
      <c r="L42">
        <f>'参加者名簿'!K55</f>
        <v>0</v>
      </c>
      <c r="M42">
        <f>'参加者名簿'!L55</f>
        <v>0</v>
      </c>
      <c r="N42">
        <f>'参加者名簿'!M55</f>
        <v>0</v>
      </c>
      <c r="O42">
        <f>'参加者名簿'!N55</f>
        <v>0</v>
      </c>
      <c r="P42">
        <f>'参加者名簿'!O55</f>
        <v>0</v>
      </c>
      <c r="Q42">
        <f>'参加者名簿'!P55</f>
        <v>0</v>
      </c>
      <c r="R42">
        <f>'参加者名簿'!Q55</f>
        <v>0</v>
      </c>
      <c r="S42">
        <f>'参加者名簿'!R55</f>
        <v>0</v>
      </c>
      <c r="T42">
        <f>'参加者名簿'!S55</f>
        <v>0</v>
      </c>
      <c r="U42">
        <f>'参加者名簿'!V55</f>
        <v>0</v>
      </c>
      <c r="V42">
        <f>'参加者名簿'!U55</f>
        <v>0</v>
      </c>
      <c r="W42">
        <v>40</v>
      </c>
    </row>
    <row r="43" spans="3:23" ht="13.5">
      <c r="C43">
        <f>'参加者名簿'!B56</f>
        <v>0</v>
      </c>
      <c r="D43">
        <f>'参加者名簿'!C56</f>
        <v>0</v>
      </c>
      <c r="E43">
        <f>'参加者名簿'!D56</f>
        <v>0</v>
      </c>
      <c r="F43">
        <f>'参加者名簿'!E56</f>
        <v>0</v>
      </c>
      <c r="G43">
        <f>'参加者名簿'!F56</f>
        <v>0</v>
      </c>
      <c r="H43">
        <f>'参加者名簿'!G56</f>
        <v>0</v>
      </c>
      <c r="I43">
        <f>'参加者名簿'!H56</f>
        <v>0</v>
      </c>
      <c r="J43">
        <f>'参加者名簿'!I56</f>
        <v>0</v>
      </c>
      <c r="K43">
        <f>'参加者名簿'!J56</f>
        <v>0</v>
      </c>
      <c r="L43">
        <f>'参加者名簿'!K56</f>
        <v>0</v>
      </c>
      <c r="M43">
        <f>'参加者名簿'!L56</f>
        <v>0</v>
      </c>
      <c r="N43">
        <f>'参加者名簿'!M56</f>
        <v>0</v>
      </c>
      <c r="O43">
        <f>'参加者名簿'!N56</f>
        <v>0</v>
      </c>
      <c r="P43">
        <f>'参加者名簿'!O56</f>
        <v>0</v>
      </c>
      <c r="Q43">
        <f>'参加者名簿'!P56</f>
        <v>0</v>
      </c>
      <c r="R43">
        <f>'参加者名簿'!Q56</f>
        <v>0</v>
      </c>
      <c r="S43">
        <f>'参加者名簿'!R56</f>
        <v>0</v>
      </c>
      <c r="T43">
        <f>'参加者名簿'!S56</f>
        <v>0</v>
      </c>
      <c r="U43">
        <f>'参加者名簿'!V56</f>
        <v>0</v>
      </c>
      <c r="V43">
        <f>'参加者名簿'!U56</f>
        <v>0</v>
      </c>
      <c r="W43">
        <v>41</v>
      </c>
    </row>
    <row r="44" spans="3:23" ht="13.5">
      <c r="C44">
        <f>'参加者名簿'!B57</f>
        <v>0</v>
      </c>
      <c r="D44">
        <f>'参加者名簿'!C57</f>
        <v>0</v>
      </c>
      <c r="E44">
        <f>'参加者名簿'!D57</f>
        <v>0</v>
      </c>
      <c r="F44">
        <f>'参加者名簿'!E57</f>
        <v>0</v>
      </c>
      <c r="G44">
        <f>'参加者名簿'!F57</f>
        <v>0</v>
      </c>
      <c r="H44">
        <f>'参加者名簿'!G57</f>
        <v>0</v>
      </c>
      <c r="I44">
        <f>'参加者名簿'!H57</f>
        <v>0</v>
      </c>
      <c r="J44">
        <f>'参加者名簿'!I57</f>
        <v>0</v>
      </c>
      <c r="K44">
        <f>'参加者名簿'!J57</f>
        <v>0</v>
      </c>
      <c r="L44">
        <f>'参加者名簿'!K57</f>
        <v>0</v>
      </c>
      <c r="M44">
        <f>'参加者名簿'!L57</f>
        <v>0</v>
      </c>
      <c r="N44">
        <f>'参加者名簿'!M57</f>
        <v>0</v>
      </c>
      <c r="O44">
        <f>'参加者名簿'!N57</f>
        <v>0</v>
      </c>
      <c r="P44">
        <f>'参加者名簿'!O57</f>
        <v>0</v>
      </c>
      <c r="Q44">
        <f>'参加者名簿'!P57</f>
        <v>0</v>
      </c>
      <c r="R44">
        <f>'参加者名簿'!Q57</f>
        <v>0</v>
      </c>
      <c r="S44">
        <f>'参加者名簿'!R57</f>
        <v>0</v>
      </c>
      <c r="T44">
        <f>'参加者名簿'!S57</f>
        <v>0</v>
      </c>
      <c r="U44">
        <f>'参加者名簿'!V57</f>
        <v>0</v>
      </c>
      <c r="V44">
        <f>'参加者名簿'!U57</f>
        <v>0</v>
      </c>
      <c r="W44">
        <v>42</v>
      </c>
    </row>
    <row r="45" spans="3:23" ht="13.5">
      <c r="C45">
        <f>'参加者名簿'!B58</f>
        <v>0</v>
      </c>
      <c r="D45">
        <f>'参加者名簿'!C58</f>
        <v>0</v>
      </c>
      <c r="E45">
        <f>'参加者名簿'!D58</f>
        <v>0</v>
      </c>
      <c r="F45">
        <f>'参加者名簿'!E58</f>
        <v>0</v>
      </c>
      <c r="G45">
        <f>'参加者名簿'!F58</f>
        <v>0</v>
      </c>
      <c r="H45">
        <f>'参加者名簿'!G58</f>
        <v>0</v>
      </c>
      <c r="I45">
        <f>'参加者名簿'!H58</f>
        <v>0</v>
      </c>
      <c r="J45">
        <f>'参加者名簿'!I58</f>
        <v>0</v>
      </c>
      <c r="K45">
        <f>'参加者名簿'!J58</f>
        <v>0</v>
      </c>
      <c r="L45">
        <f>'参加者名簿'!K58</f>
        <v>0</v>
      </c>
      <c r="M45">
        <f>'参加者名簿'!L58</f>
        <v>0</v>
      </c>
      <c r="N45">
        <f>'参加者名簿'!M58</f>
        <v>0</v>
      </c>
      <c r="O45">
        <f>'参加者名簿'!N58</f>
        <v>0</v>
      </c>
      <c r="P45">
        <f>'参加者名簿'!O58</f>
        <v>0</v>
      </c>
      <c r="Q45">
        <f>'参加者名簿'!P58</f>
        <v>0</v>
      </c>
      <c r="R45">
        <f>'参加者名簿'!Q58</f>
        <v>0</v>
      </c>
      <c r="S45">
        <f>'参加者名簿'!R58</f>
        <v>0</v>
      </c>
      <c r="T45">
        <f>'参加者名簿'!S58</f>
        <v>0</v>
      </c>
      <c r="U45">
        <f>'参加者名簿'!V58</f>
        <v>0</v>
      </c>
      <c r="V45">
        <f>'参加者名簿'!U58</f>
        <v>0</v>
      </c>
      <c r="W45">
        <v>43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E85"/>
  <sheetViews>
    <sheetView view="pageBreakPreview" zoomScaleSheetLayoutView="100" zoomScalePageLayoutView="0" workbookViewId="0" topLeftCell="A10">
      <selection activeCell="P4" sqref="P4"/>
    </sheetView>
  </sheetViews>
  <sheetFormatPr defaultColWidth="9.00390625" defaultRowHeight="13.5"/>
  <cols>
    <col min="1" max="1" width="8.625" style="5" customWidth="1"/>
    <col min="2" max="2" width="3.75390625" style="15" bestFit="1" customWidth="1"/>
    <col min="3" max="3" width="6.25390625" style="15" customWidth="1"/>
    <col min="4" max="4" width="3.75390625" style="15" customWidth="1"/>
    <col min="5" max="5" width="13.375" style="5" customWidth="1"/>
    <col min="6" max="6" width="10.625" style="5" customWidth="1"/>
    <col min="7" max="8" width="2.50390625" style="6" customWidth="1"/>
    <col min="9" max="9" width="1.37890625" style="6" customWidth="1"/>
    <col min="10" max="10" width="2.50390625" style="6" customWidth="1"/>
    <col min="11" max="11" width="1.37890625" style="6" customWidth="1"/>
    <col min="12" max="12" width="2.50390625" style="6" customWidth="1"/>
    <col min="13" max="14" width="3.125" style="6" customWidth="1"/>
    <col min="15" max="15" width="4.00390625" style="5" customWidth="1"/>
    <col min="16" max="16" width="5.75390625" style="5" customWidth="1"/>
    <col min="17" max="17" width="3.125" style="5" customWidth="1"/>
    <col min="18" max="18" width="8.875" style="5" customWidth="1"/>
    <col min="19" max="19" width="9.50390625" style="5" customWidth="1"/>
    <col min="20" max="20" width="3.125" style="5" customWidth="1"/>
    <col min="21" max="21" width="6.375" style="5" customWidth="1"/>
    <col min="22" max="22" width="3.125" style="5" customWidth="1"/>
    <col min="23" max="23" width="6.375" style="5" customWidth="1"/>
    <col min="24" max="24" width="64.125" style="159" customWidth="1"/>
    <col min="25" max="25" width="7.00390625" style="5" bestFit="1" customWidth="1"/>
    <col min="26" max="26" width="9.00390625" style="5" bestFit="1" customWidth="1"/>
    <col min="27" max="27" width="7.125" style="5" bestFit="1" customWidth="1"/>
    <col min="28" max="28" width="9.00390625" style="5" bestFit="1" customWidth="1"/>
    <col min="29" max="29" width="7.125" style="5" bestFit="1" customWidth="1"/>
    <col min="30" max="30" width="6.25390625" style="5" bestFit="1" customWidth="1"/>
    <col min="31" max="31" width="9.00390625" style="159" customWidth="1"/>
    <col min="32" max="16384" width="9.00390625" style="5" customWidth="1"/>
  </cols>
  <sheetData>
    <row r="1" spans="1:31" s="1" customFormat="1" ht="30" customHeight="1">
      <c r="A1" s="476" t="str">
        <f>IF(COUNTIF(X16:X40,"")+COUNTIF(AE16:AE40,"")=50,"日本スポーツマスターズ２０１７　　空手道競技　参加申込書",1)</f>
        <v>日本スポーツマスターズ２０１７　　空手道競技　参加申込書</v>
      </c>
      <c r="B1" s="476"/>
      <c r="C1" s="476"/>
      <c r="D1" s="476"/>
      <c r="E1" s="476"/>
      <c r="F1" s="476"/>
      <c r="G1" s="476"/>
      <c r="H1" s="476"/>
      <c r="I1" s="476"/>
      <c r="J1" s="476"/>
      <c r="K1" s="476"/>
      <c r="L1" s="476"/>
      <c r="M1" s="476"/>
      <c r="N1" s="476"/>
      <c r="O1" s="476"/>
      <c r="P1" s="476"/>
      <c r="Q1" s="476"/>
      <c r="R1" s="476"/>
      <c r="S1" s="476"/>
      <c r="T1" s="476"/>
      <c r="U1" s="476"/>
      <c r="V1" s="476"/>
      <c r="W1" s="476"/>
      <c r="X1" s="158"/>
      <c r="AE1" s="159"/>
    </row>
    <row r="2" spans="2:31" s="1" customFormat="1" ht="11.25" customHeight="1" thickBot="1">
      <c r="B2" s="16"/>
      <c r="C2" s="21"/>
      <c r="D2" s="21"/>
      <c r="E2" s="2"/>
      <c r="F2" s="2"/>
      <c r="G2" s="6"/>
      <c r="H2" s="6"/>
      <c r="I2" s="6"/>
      <c r="J2" s="6"/>
      <c r="K2" s="6"/>
      <c r="L2" s="6"/>
      <c r="M2" s="6"/>
      <c r="N2" s="6"/>
      <c r="X2" s="158"/>
      <c r="AE2" s="159"/>
    </row>
    <row r="3" spans="2:31" s="1" customFormat="1" ht="21" customHeight="1" thickBot="1" thickTop="1">
      <c r="B3" s="16"/>
      <c r="C3" s="21"/>
      <c r="D3" s="21"/>
      <c r="E3" s="2"/>
      <c r="F3" s="2"/>
      <c r="G3" s="6"/>
      <c r="H3" s="6"/>
      <c r="I3" s="6"/>
      <c r="J3" s="6"/>
      <c r="K3" s="6"/>
      <c r="L3" s="6"/>
      <c r="M3" s="6"/>
      <c r="N3" s="6"/>
      <c r="P3" s="160" t="s">
        <v>235</v>
      </c>
      <c r="Q3" s="335"/>
      <c r="R3" s="336"/>
      <c r="S3" s="10" t="s">
        <v>220</v>
      </c>
      <c r="T3" s="337"/>
      <c r="U3" s="338"/>
      <c r="V3" s="339"/>
      <c r="W3" s="85" t="s">
        <v>219</v>
      </c>
      <c r="X3" s="158"/>
      <c r="AE3" s="159"/>
    </row>
    <row r="4" spans="1:31" s="1" customFormat="1" ht="21" customHeight="1" thickBot="1" thickTop="1">
      <c r="A4" s="8" t="s">
        <v>232</v>
      </c>
      <c r="B4" s="16"/>
      <c r="C4" s="16"/>
      <c r="D4" s="7"/>
      <c r="E4" s="8"/>
      <c r="F4" s="8"/>
      <c r="G4" s="8"/>
      <c r="H4" s="8"/>
      <c r="I4" s="8"/>
      <c r="J4" s="8"/>
      <c r="K4" s="8"/>
      <c r="L4" s="8"/>
      <c r="M4" s="8"/>
      <c r="N4" s="8"/>
      <c r="X4" s="158"/>
      <c r="AE4" s="159"/>
    </row>
    <row r="5" spans="2:31" s="1" customFormat="1" ht="21" customHeight="1" thickBot="1" thickTop="1">
      <c r="B5" s="16"/>
      <c r="C5" s="21"/>
      <c r="D5" s="21"/>
      <c r="E5" s="2"/>
      <c r="F5" s="332"/>
      <c r="G5" s="333"/>
      <c r="H5" s="333"/>
      <c r="I5" s="333"/>
      <c r="J5" s="333"/>
      <c r="K5" s="333"/>
      <c r="L5" s="340" t="s">
        <v>3</v>
      </c>
      <c r="M5" s="341"/>
      <c r="N5" s="341"/>
      <c r="O5" s="341"/>
      <c r="P5" s="161" t="s">
        <v>20</v>
      </c>
      <c r="Q5" s="335"/>
      <c r="R5" s="342"/>
      <c r="S5" s="342"/>
      <c r="T5" s="342"/>
      <c r="U5" s="336"/>
      <c r="V5" s="212"/>
      <c r="W5" s="85" t="s">
        <v>218</v>
      </c>
      <c r="X5" s="158"/>
      <c r="AE5" s="159"/>
    </row>
    <row r="6" spans="2:31" s="1" customFormat="1" ht="21" customHeight="1" thickTop="1">
      <c r="B6" s="16"/>
      <c r="C6" s="21"/>
      <c r="D6" s="21"/>
      <c r="E6" s="2"/>
      <c r="F6" s="334" t="s">
        <v>0</v>
      </c>
      <c r="G6" s="334"/>
      <c r="H6" s="334"/>
      <c r="I6" s="334"/>
      <c r="J6" s="334"/>
      <c r="K6" s="334"/>
      <c r="L6" s="157"/>
      <c r="M6" s="11"/>
      <c r="N6" s="6"/>
      <c r="P6" s="12"/>
      <c r="Q6" s="12"/>
      <c r="R6" s="12"/>
      <c r="S6" s="12"/>
      <c r="T6" s="12"/>
      <c r="U6" s="12"/>
      <c r="V6" s="12"/>
      <c r="W6" s="12"/>
      <c r="X6" s="158"/>
      <c r="AE6" s="159"/>
    </row>
    <row r="7" spans="1:31" s="1" customFormat="1" ht="24" customHeight="1">
      <c r="A7" s="9" t="s">
        <v>233</v>
      </c>
      <c r="B7" s="9"/>
      <c r="C7" s="7"/>
      <c r="D7" s="7"/>
      <c r="E7" s="9"/>
      <c r="F7" s="9"/>
      <c r="G7" s="9"/>
      <c r="H7" s="9"/>
      <c r="I7" s="9"/>
      <c r="J7" s="9"/>
      <c r="K7" s="9"/>
      <c r="L7" s="9"/>
      <c r="M7" s="9"/>
      <c r="N7" s="9"/>
      <c r="O7" s="9"/>
      <c r="P7" s="9"/>
      <c r="Q7" s="9"/>
      <c r="R7" s="9"/>
      <c r="S7" s="9"/>
      <c r="T7" s="477" t="s">
        <v>213</v>
      </c>
      <c r="U7" s="478"/>
      <c r="V7" s="478"/>
      <c r="W7" s="479"/>
      <c r="X7" s="158"/>
      <c r="AE7" s="159"/>
    </row>
    <row r="8" spans="2:31" s="1" customFormat="1" ht="9.75" customHeight="1">
      <c r="B8" s="16"/>
      <c r="C8" s="21"/>
      <c r="D8" s="21"/>
      <c r="E8" s="2"/>
      <c r="F8" s="2"/>
      <c r="G8" s="6"/>
      <c r="H8" s="6"/>
      <c r="I8" s="6"/>
      <c r="J8" s="6"/>
      <c r="K8" s="6"/>
      <c r="L8" s="6"/>
      <c r="M8" s="6"/>
      <c r="N8" s="6"/>
      <c r="T8" s="480"/>
      <c r="U8" s="481"/>
      <c r="V8" s="481"/>
      <c r="W8" s="482"/>
      <c r="X8" s="158"/>
      <c r="AE8" s="159"/>
    </row>
    <row r="9" spans="1:23" ht="15.75" customHeight="1" thickBot="1">
      <c r="A9" s="444" t="s">
        <v>2</v>
      </c>
      <c r="B9" s="445"/>
      <c r="C9" s="378" t="s">
        <v>27</v>
      </c>
      <c r="D9" s="379"/>
      <c r="E9" s="380"/>
      <c r="F9" s="448" t="s">
        <v>17</v>
      </c>
      <c r="G9" s="406" t="s">
        <v>39</v>
      </c>
      <c r="H9" s="407"/>
      <c r="I9" s="407"/>
      <c r="J9" s="407"/>
      <c r="K9" s="407"/>
      <c r="L9" s="407"/>
      <c r="M9" s="407"/>
      <c r="N9" s="407"/>
      <c r="O9" s="407"/>
      <c r="P9" s="407"/>
      <c r="Q9" s="407"/>
      <c r="R9" s="408"/>
      <c r="S9" s="401" t="s">
        <v>22</v>
      </c>
      <c r="T9" s="480"/>
      <c r="U9" s="481"/>
      <c r="V9" s="481"/>
      <c r="W9" s="482"/>
    </row>
    <row r="10" spans="1:23" ht="15.75" customHeight="1" thickBot="1" thickTop="1">
      <c r="A10" s="446"/>
      <c r="B10" s="447"/>
      <c r="C10" s="463" t="s">
        <v>43</v>
      </c>
      <c r="D10" s="464"/>
      <c r="E10" s="465"/>
      <c r="F10" s="449"/>
      <c r="G10" s="88" t="s">
        <v>14</v>
      </c>
      <c r="H10" s="17"/>
      <c r="I10" s="17"/>
      <c r="J10" s="17"/>
      <c r="K10" s="17"/>
      <c r="L10" s="17"/>
      <c r="M10" s="88"/>
      <c r="N10" s="17" t="s">
        <v>15</v>
      </c>
      <c r="O10" s="17"/>
      <c r="P10" s="17"/>
      <c r="Q10" s="17"/>
      <c r="R10" s="89"/>
      <c r="S10" s="402"/>
      <c r="T10" s="236"/>
      <c r="U10" s="213" t="s">
        <v>215</v>
      </c>
      <c r="V10" s="238"/>
      <c r="W10" s="215" t="s">
        <v>217</v>
      </c>
    </row>
    <row r="11" spans="1:25" ht="15.75" customHeight="1" thickBot="1" thickTop="1">
      <c r="A11" s="259" t="s">
        <v>230</v>
      </c>
      <c r="B11" s="260" t="s">
        <v>34</v>
      </c>
      <c r="C11" s="466"/>
      <c r="D11" s="467"/>
      <c r="E11" s="468"/>
      <c r="F11" s="426" t="s">
        <v>169</v>
      </c>
      <c r="G11" s="409"/>
      <c r="H11" s="410"/>
      <c r="I11" s="345" t="s">
        <v>225</v>
      </c>
      <c r="J11" s="345"/>
      <c r="K11" s="345"/>
      <c r="L11" s="346"/>
      <c r="M11" s="234"/>
      <c r="N11" s="93" t="s">
        <v>40</v>
      </c>
      <c r="O11" s="94"/>
      <c r="P11" s="92"/>
      <c r="Q11" s="234"/>
      <c r="R11" s="92" t="s">
        <v>227</v>
      </c>
      <c r="S11" s="404">
        <v>12</v>
      </c>
      <c r="T11" s="237"/>
      <c r="U11" s="214" t="s">
        <v>216</v>
      </c>
      <c r="V11" s="216"/>
      <c r="W11" s="217"/>
      <c r="Y11" s="5" t="s">
        <v>35</v>
      </c>
    </row>
    <row r="12" spans="1:25" ht="17.25" customHeight="1" thickBot="1" thickTop="1">
      <c r="A12" s="210" t="s">
        <v>224</v>
      </c>
      <c r="B12" s="233">
        <v>1</v>
      </c>
      <c r="C12" s="87" t="s">
        <v>231</v>
      </c>
      <c r="D12" s="417" t="str">
        <f>PHONETIC(C10)</f>
        <v>ゼンクウレン　タロウ</v>
      </c>
      <c r="E12" s="418"/>
      <c r="F12" s="427"/>
      <c r="G12" s="421">
        <v>1</v>
      </c>
      <c r="H12" s="422"/>
      <c r="I12" s="343" t="s">
        <v>226</v>
      </c>
      <c r="J12" s="343"/>
      <c r="K12" s="343"/>
      <c r="L12" s="344"/>
      <c r="M12" s="235">
        <v>1</v>
      </c>
      <c r="N12" s="96" t="s">
        <v>41</v>
      </c>
      <c r="O12" s="97"/>
      <c r="P12" s="95"/>
      <c r="Q12" s="235"/>
      <c r="R12" s="95" t="s">
        <v>196</v>
      </c>
      <c r="S12" s="405"/>
      <c r="T12" s="328" t="s">
        <v>221</v>
      </c>
      <c r="U12" s="329"/>
      <c r="V12" s="330">
        <v>7654321</v>
      </c>
      <c r="W12" s="331"/>
      <c r="Y12" s="5" t="s">
        <v>46</v>
      </c>
    </row>
    <row r="13" spans="1:18" ht="28.5" customHeight="1" thickBot="1" thickTop="1">
      <c r="A13" s="423" t="s">
        <v>38</v>
      </c>
      <c r="B13" s="423"/>
      <c r="C13" s="423"/>
      <c r="D13" s="423"/>
      <c r="E13" s="423"/>
      <c r="F13" s="423"/>
      <c r="G13" s="423"/>
      <c r="H13" s="423"/>
      <c r="I13" s="423"/>
      <c r="J13" s="423"/>
      <c r="K13" s="423"/>
      <c r="L13" s="423"/>
      <c r="M13" s="423"/>
      <c r="N13" s="423"/>
      <c r="O13" s="423"/>
      <c r="P13" s="423"/>
      <c r="Q13" s="423"/>
      <c r="R13" s="423"/>
    </row>
    <row r="14" spans="1:29" ht="15.75" customHeight="1">
      <c r="A14" s="389" t="s">
        <v>26</v>
      </c>
      <c r="B14" s="428" t="s">
        <v>24</v>
      </c>
      <c r="C14" s="430" t="s">
        <v>23</v>
      </c>
      <c r="D14" s="432" t="s">
        <v>13</v>
      </c>
      <c r="E14" s="419" t="s">
        <v>1</v>
      </c>
      <c r="F14" s="424" t="s">
        <v>231</v>
      </c>
      <c r="G14" s="393" t="s">
        <v>17</v>
      </c>
      <c r="H14" s="394"/>
      <c r="I14" s="394"/>
      <c r="J14" s="394"/>
      <c r="K14" s="394"/>
      <c r="L14" s="395"/>
      <c r="M14" s="469" t="s">
        <v>25</v>
      </c>
      <c r="N14" s="470"/>
      <c r="O14" s="399" t="s">
        <v>12</v>
      </c>
      <c r="P14" s="399" t="s">
        <v>16</v>
      </c>
      <c r="Q14" s="86"/>
      <c r="R14" s="86" t="s">
        <v>175</v>
      </c>
      <c r="S14" s="401" t="s">
        <v>22</v>
      </c>
      <c r="T14" s="347" t="s">
        <v>212</v>
      </c>
      <c r="U14" s="348"/>
      <c r="V14" s="347" t="s">
        <v>212</v>
      </c>
      <c r="W14" s="348"/>
      <c r="Y14" s="32"/>
      <c r="Z14" s="33" t="s">
        <v>45</v>
      </c>
      <c r="AA14" s="33" t="s">
        <v>111</v>
      </c>
      <c r="AB14" s="33" t="s">
        <v>112</v>
      </c>
      <c r="AC14" s="34" t="s">
        <v>113</v>
      </c>
    </row>
    <row r="15" spans="1:29" ht="15.75" customHeight="1" thickBot="1">
      <c r="A15" s="390"/>
      <c r="B15" s="429"/>
      <c r="C15" s="431"/>
      <c r="D15" s="433"/>
      <c r="E15" s="420"/>
      <c r="F15" s="425"/>
      <c r="G15" s="396"/>
      <c r="H15" s="397"/>
      <c r="I15" s="397"/>
      <c r="J15" s="397"/>
      <c r="K15" s="397"/>
      <c r="L15" s="398"/>
      <c r="M15" s="471"/>
      <c r="N15" s="472"/>
      <c r="O15" s="434"/>
      <c r="P15" s="400"/>
      <c r="Q15" s="123"/>
      <c r="R15" s="123" t="s">
        <v>174</v>
      </c>
      <c r="S15" s="403"/>
      <c r="T15" s="349" t="s">
        <v>223</v>
      </c>
      <c r="U15" s="350"/>
      <c r="V15" s="349" t="s">
        <v>214</v>
      </c>
      <c r="W15" s="350"/>
      <c r="Y15" s="35" t="s">
        <v>114</v>
      </c>
      <c r="Z15" s="40" t="s">
        <v>119</v>
      </c>
      <c r="AA15" s="40" t="s">
        <v>119</v>
      </c>
      <c r="AB15" s="36">
        <v>1</v>
      </c>
      <c r="AC15" s="40">
        <v>1</v>
      </c>
    </row>
    <row r="16" spans="1:31" ht="30" customHeight="1" thickTop="1">
      <c r="A16" s="45"/>
      <c r="B16" s="90">
        <v>1</v>
      </c>
      <c r="C16" s="100" t="s">
        <v>35</v>
      </c>
      <c r="D16" s="101">
        <f aca="true" t="shared" si="0" ref="D16:D30">IF(H16="","",IF(C16="組手",VLOOKUP(M16,$Y$14:$AC$84,2,FALSE),VLOOKUP(M16,$Y$14:$AC$84,3,FALSE)))</f>
        <v>2</v>
      </c>
      <c r="E16" s="102" t="s">
        <v>177</v>
      </c>
      <c r="F16" s="103" t="str">
        <f>PHONETIC(E16)</f>
        <v>ゼンクウレン　シロウ</v>
      </c>
      <c r="G16" s="104">
        <v>19</v>
      </c>
      <c r="H16" s="167" t="s">
        <v>183</v>
      </c>
      <c r="I16" s="105" t="s">
        <v>42</v>
      </c>
      <c r="J16" s="106">
        <v>8</v>
      </c>
      <c r="K16" s="105" t="s">
        <v>42</v>
      </c>
      <c r="L16" s="119">
        <v>20</v>
      </c>
      <c r="M16" s="391" t="str">
        <f>CONCATENATE(IF(H16="","　　",IF(J16&lt;4,MID($A$4,FIND("ズ",$A$4)+1,4)-G16*100-H16,IF(AND(J16=4,L16=1),MID($A$4,FIND("ズ",$A$4)+1,4)-G16*100-H16,MID($A$4,FIND("ズ",$A$4)+1,4)-G16*100-H16-1)))," 歳")</f>
        <v>46 歳</v>
      </c>
      <c r="N16" s="392"/>
      <c r="O16" s="121" t="s">
        <v>34</v>
      </c>
      <c r="P16" s="124">
        <v>1</v>
      </c>
      <c r="Q16" s="363">
        <v>35371</v>
      </c>
      <c r="R16" s="364"/>
      <c r="S16" s="195">
        <v>15</v>
      </c>
      <c r="T16" s="351"/>
      <c r="U16" s="352"/>
      <c r="V16" s="351"/>
      <c r="W16" s="353"/>
      <c r="X16" s="159">
        <f>IF(E16="","",IF(C16="","エラー！種目を選んでください！",IF(M16="　　 歳","エラー！生年月日を入力してください！",IF(P16="","エラー！段位を入力してください！",IF(AND(NOT(P16=""),OR(RIGHT(Q16)="/",Q16="")),"エラー！段位取得年月日を入力してください！",IF(S16="","エラー！会員証番号を入力してください！",""))))))</f>
      </c>
      <c r="Y16" s="35" t="s">
        <v>115</v>
      </c>
      <c r="Z16" s="40" t="s">
        <v>119</v>
      </c>
      <c r="AA16" s="40" t="s">
        <v>119</v>
      </c>
      <c r="AB16" s="36">
        <v>1</v>
      </c>
      <c r="AC16" s="40">
        <v>1</v>
      </c>
      <c r="AD16" s="58" t="str">
        <f>IF(C16="","",CONCATENATE(C16,D16))</f>
        <v>組手2</v>
      </c>
      <c r="AE16" s="159">
        <f>IF(C16="","",IF(C16="組手",IF(COUNTIF($AD$16:$AD$30,AD16)&gt;3,"出場数エラー",""),IF(C16="形",IF(COUNTIF($AD$16:$AD$30,AD16)&gt;2,"出場数エラー",""))))</f>
      </c>
    </row>
    <row r="17" spans="1:31" ht="30" customHeight="1">
      <c r="A17" s="45"/>
      <c r="B17" s="90">
        <v>2</v>
      </c>
      <c r="C17" s="107" t="s">
        <v>35</v>
      </c>
      <c r="D17" s="41">
        <f t="shared" si="0"/>
        <v>3</v>
      </c>
      <c r="E17" s="29" t="s">
        <v>176</v>
      </c>
      <c r="F17" s="26" t="str">
        <f aca="true" t="shared" si="1" ref="F17:F40">PHONETIC(E17)</f>
        <v>ゼンクウレン　サブロウ</v>
      </c>
      <c r="G17" s="48">
        <v>19</v>
      </c>
      <c r="H17" s="168" t="s">
        <v>181</v>
      </c>
      <c r="I17" s="50" t="s">
        <v>42</v>
      </c>
      <c r="J17" s="23">
        <v>5</v>
      </c>
      <c r="K17" s="50" t="s">
        <v>42</v>
      </c>
      <c r="L17" s="22">
        <v>5</v>
      </c>
      <c r="M17" s="376" t="str">
        <f aca="true" t="shared" si="2" ref="M17:M40">CONCATENATE(IF(H17="","　　",IF(J17&lt;4,MID($A$4,FIND("ズ",$A$4)+1,4)-G17*100-H17,IF(AND(J17=4,L17=1),MID($A$4,FIND("ズ",$A$4)+1,4)-G17*100-H17,MID($A$4,FIND("ズ",$A$4)+1,4)-G17*100-H17-1)))," 歳")</f>
        <v>51 歳</v>
      </c>
      <c r="N17" s="377"/>
      <c r="O17" s="121" t="s">
        <v>34</v>
      </c>
      <c r="P17" s="125">
        <v>2</v>
      </c>
      <c r="Q17" s="323">
        <v>36986</v>
      </c>
      <c r="R17" s="324"/>
      <c r="S17" s="196">
        <v>14</v>
      </c>
      <c r="T17" s="325" t="s">
        <v>197</v>
      </c>
      <c r="U17" s="326"/>
      <c r="V17" s="325">
        <v>1234567</v>
      </c>
      <c r="W17" s="327"/>
      <c r="X17" s="159">
        <f aca="true" t="shared" si="3" ref="X17:X40">IF(E17="","",IF(C17="","エラー！種目を選んでください！",IF(M17="　　 歳","エラー！生年月日を入力してください！",IF(P17="","エラー！段位を入力してください！",IF(AND(NOT(P17=""),OR(RIGHT(Q17)="/",Q17="")),"エラー！段位取得年月日を入力してください！",IF(S17="","エラー！会員証番号を入力してください！",""))))))</f>
      </c>
      <c r="Y17" s="35" t="s">
        <v>116</v>
      </c>
      <c r="Z17" s="40" t="s">
        <v>119</v>
      </c>
      <c r="AA17" s="40" t="s">
        <v>119</v>
      </c>
      <c r="AB17" s="36">
        <v>1</v>
      </c>
      <c r="AC17" s="40">
        <v>1</v>
      </c>
      <c r="AD17" s="58" t="str">
        <f aca="true" t="shared" si="4" ref="AD17:AD40">IF(C17="","",CONCATENATE(C17,D17))</f>
        <v>組手3</v>
      </c>
      <c r="AE17" s="159">
        <f aca="true" t="shared" si="5" ref="AE17:AE30">IF(C17="","",IF(C17="組手",IF(COUNTIF($AD$16:$AD$30,AD17)&gt;3,"出場数エラー",""),IF(C17="形",IF(COUNTIF($AD$16:$AD$30,AD17)&gt;2,"出場数エラー",""))))</f>
      </c>
    </row>
    <row r="18" spans="1:31" ht="30" customHeight="1">
      <c r="A18" s="45"/>
      <c r="B18" s="90">
        <v>3</v>
      </c>
      <c r="C18" s="107" t="s">
        <v>35</v>
      </c>
      <c r="D18" s="41">
        <f t="shared" si="0"/>
        <v>5</v>
      </c>
      <c r="E18" s="29" t="s">
        <v>44</v>
      </c>
      <c r="F18" s="26" t="str">
        <f t="shared" si="1"/>
        <v>ゼンクウレン　ジロウ</v>
      </c>
      <c r="G18" s="48">
        <v>19</v>
      </c>
      <c r="H18" s="168" t="s">
        <v>180</v>
      </c>
      <c r="I18" s="50" t="s">
        <v>42</v>
      </c>
      <c r="J18" s="23">
        <v>2</v>
      </c>
      <c r="K18" s="50" t="s">
        <v>42</v>
      </c>
      <c r="L18" s="22">
        <v>3</v>
      </c>
      <c r="M18" s="376" t="str">
        <f t="shared" si="2"/>
        <v>61 歳</v>
      </c>
      <c r="N18" s="377"/>
      <c r="O18" s="121" t="s">
        <v>34</v>
      </c>
      <c r="P18" s="125">
        <v>3</v>
      </c>
      <c r="Q18" s="323">
        <v>36986</v>
      </c>
      <c r="R18" s="324"/>
      <c r="S18" s="196">
        <v>13</v>
      </c>
      <c r="T18" s="325"/>
      <c r="U18" s="326"/>
      <c r="V18" s="325"/>
      <c r="W18" s="327"/>
      <c r="X18" s="159">
        <f t="shared" si="3"/>
      </c>
      <c r="Y18" s="35" t="s">
        <v>117</v>
      </c>
      <c r="Z18" s="40" t="s">
        <v>119</v>
      </c>
      <c r="AA18" s="40" t="s">
        <v>119</v>
      </c>
      <c r="AB18" s="36">
        <v>1</v>
      </c>
      <c r="AC18" s="40">
        <v>1</v>
      </c>
      <c r="AD18" s="58" t="str">
        <f t="shared" si="4"/>
        <v>組手5</v>
      </c>
      <c r="AE18" s="159">
        <f t="shared" si="5"/>
      </c>
    </row>
    <row r="19" spans="1:31" ht="30" customHeight="1">
      <c r="A19" s="45"/>
      <c r="B19" s="90">
        <v>4</v>
      </c>
      <c r="C19" s="107" t="s">
        <v>35</v>
      </c>
      <c r="D19" s="41">
        <f t="shared" si="0"/>
        <v>6</v>
      </c>
      <c r="E19" s="29" t="s">
        <v>43</v>
      </c>
      <c r="F19" s="26" t="str">
        <f t="shared" si="1"/>
        <v>ゼンクウレン　タロウ</v>
      </c>
      <c r="G19" s="48">
        <v>19</v>
      </c>
      <c r="H19" s="168" t="s">
        <v>48</v>
      </c>
      <c r="I19" s="50" t="s">
        <v>42</v>
      </c>
      <c r="J19" s="23">
        <v>8</v>
      </c>
      <c r="K19" s="50" t="s">
        <v>42</v>
      </c>
      <c r="L19" s="22">
        <v>2</v>
      </c>
      <c r="M19" s="376" t="str">
        <f t="shared" si="2"/>
        <v>66 歳</v>
      </c>
      <c r="N19" s="377"/>
      <c r="O19" s="121" t="s">
        <v>34</v>
      </c>
      <c r="P19" s="125">
        <v>4</v>
      </c>
      <c r="Q19" s="323">
        <v>39635</v>
      </c>
      <c r="R19" s="324"/>
      <c r="S19" s="196">
        <v>12</v>
      </c>
      <c r="T19" s="325" t="s">
        <v>198</v>
      </c>
      <c r="U19" s="326"/>
      <c r="V19" s="325">
        <v>7654321</v>
      </c>
      <c r="W19" s="327">
        <v>7654321</v>
      </c>
      <c r="X19" s="159">
        <f t="shared" si="3"/>
      </c>
      <c r="Y19" s="35" t="s">
        <v>118</v>
      </c>
      <c r="Z19" s="40" t="s">
        <v>119</v>
      </c>
      <c r="AA19" s="40" t="s">
        <v>119</v>
      </c>
      <c r="AB19" s="36">
        <v>1</v>
      </c>
      <c r="AC19" s="40">
        <v>1</v>
      </c>
      <c r="AD19" s="58" t="str">
        <f t="shared" si="4"/>
        <v>組手6</v>
      </c>
      <c r="AE19" s="159">
        <f t="shared" si="5"/>
      </c>
    </row>
    <row r="20" spans="1:31" ht="30" customHeight="1">
      <c r="A20" s="45"/>
      <c r="B20" s="90">
        <v>5</v>
      </c>
      <c r="C20" s="107" t="s">
        <v>35</v>
      </c>
      <c r="D20" s="41">
        <f t="shared" si="0"/>
        <v>7</v>
      </c>
      <c r="E20" s="29" t="s">
        <v>167</v>
      </c>
      <c r="F20" s="26" t="str">
        <f t="shared" si="1"/>
        <v>ゼンクウレン　イワゾウ</v>
      </c>
      <c r="G20" s="48">
        <v>19</v>
      </c>
      <c r="H20" s="168" t="s">
        <v>171</v>
      </c>
      <c r="I20" s="50" t="s">
        <v>42</v>
      </c>
      <c r="J20" s="23">
        <v>4</v>
      </c>
      <c r="K20" s="50" t="s">
        <v>42</v>
      </c>
      <c r="L20" s="22">
        <v>1</v>
      </c>
      <c r="M20" s="376" t="str">
        <f t="shared" si="2"/>
        <v>77 歳</v>
      </c>
      <c r="N20" s="377"/>
      <c r="O20" s="121" t="s">
        <v>34</v>
      </c>
      <c r="P20" s="125">
        <v>5</v>
      </c>
      <c r="Q20" s="323">
        <v>39635</v>
      </c>
      <c r="R20" s="324"/>
      <c r="S20" s="196">
        <v>11</v>
      </c>
      <c r="T20" s="325"/>
      <c r="U20" s="326"/>
      <c r="V20" s="325"/>
      <c r="W20" s="327"/>
      <c r="X20" s="159">
        <f t="shared" si="3"/>
      </c>
      <c r="Y20" s="35" t="s">
        <v>52</v>
      </c>
      <c r="Z20" s="36">
        <v>1</v>
      </c>
      <c r="AA20" s="36">
        <v>1</v>
      </c>
      <c r="AB20" s="36">
        <v>2</v>
      </c>
      <c r="AC20" s="37">
        <v>1</v>
      </c>
      <c r="AD20" s="58" t="str">
        <f t="shared" si="4"/>
        <v>組手7</v>
      </c>
      <c r="AE20" s="159">
        <f t="shared" si="5"/>
      </c>
    </row>
    <row r="21" spans="1:31" ht="30" customHeight="1">
      <c r="A21" s="45"/>
      <c r="B21" s="90">
        <v>6</v>
      </c>
      <c r="C21" s="107" t="s">
        <v>35</v>
      </c>
      <c r="D21" s="41">
        <f t="shared" si="0"/>
        <v>7</v>
      </c>
      <c r="E21" s="29" t="s">
        <v>178</v>
      </c>
      <c r="F21" s="26" t="str">
        <f t="shared" si="1"/>
        <v>ゼンクウレン　タイショウ</v>
      </c>
      <c r="G21" s="48">
        <v>19</v>
      </c>
      <c r="H21" s="168" t="s">
        <v>179</v>
      </c>
      <c r="I21" s="50" t="s">
        <v>42</v>
      </c>
      <c r="J21" s="23">
        <v>3</v>
      </c>
      <c r="K21" s="50" t="s">
        <v>42</v>
      </c>
      <c r="L21" s="22">
        <v>31</v>
      </c>
      <c r="M21" s="376" t="str">
        <f t="shared" si="2"/>
        <v>87 歳</v>
      </c>
      <c r="N21" s="377"/>
      <c r="O21" s="121" t="s">
        <v>34</v>
      </c>
      <c r="P21" s="125">
        <v>8</v>
      </c>
      <c r="Q21" s="323">
        <v>41336</v>
      </c>
      <c r="R21" s="324"/>
      <c r="S21" s="196">
        <v>10</v>
      </c>
      <c r="T21" s="325"/>
      <c r="U21" s="326"/>
      <c r="V21" s="325"/>
      <c r="W21" s="327"/>
      <c r="X21" s="159">
        <f t="shared" si="3"/>
      </c>
      <c r="Y21" s="35" t="s">
        <v>53</v>
      </c>
      <c r="Z21" s="36">
        <v>1</v>
      </c>
      <c r="AA21" s="36">
        <v>1</v>
      </c>
      <c r="AB21" s="36">
        <v>2</v>
      </c>
      <c r="AC21" s="37">
        <v>1</v>
      </c>
      <c r="AD21" s="58" t="str">
        <f t="shared" si="4"/>
        <v>組手7</v>
      </c>
      <c r="AE21" s="159">
        <f t="shared" si="5"/>
      </c>
    </row>
    <row r="22" spans="1:31" ht="30" customHeight="1">
      <c r="A22" s="45"/>
      <c r="B22" s="90">
        <v>7</v>
      </c>
      <c r="C22" s="107" t="s">
        <v>46</v>
      </c>
      <c r="D22" s="41">
        <f t="shared" si="0"/>
        <v>2</v>
      </c>
      <c r="E22" s="29" t="s">
        <v>176</v>
      </c>
      <c r="F22" s="26" t="str">
        <f t="shared" si="1"/>
        <v>ゼンクウレン　サブロウ</v>
      </c>
      <c r="G22" s="48">
        <v>19</v>
      </c>
      <c r="H22" s="168" t="s">
        <v>181</v>
      </c>
      <c r="I22" s="50" t="s">
        <v>42</v>
      </c>
      <c r="J22" s="23">
        <v>5</v>
      </c>
      <c r="K22" s="50" t="s">
        <v>42</v>
      </c>
      <c r="L22" s="22">
        <v>5</v>
      </c>
      <c r="M22" s="376" t="str">
        <f t="shared" si="2"/>
        <v>51 歳</v>
      </c>
      <c r="N22" s="377"/>
      <c r="O22" s="121" t="s">
        <v>34</v>
      </c>
      <c r="P22" s="125">
        <v>2</v>
      </c>
      <c r="Q22" s="323">
        <v>36986</v>
      </c>
      <c r="R22" s="324"/>
      <c r="S22" s="196">
        <v>14</v>
      </c>
      <c r="T22" s="325" t="s">
        <v>197</v>
      </c>
      <c r="U22" s="326"/>
      <c r="V22" s="325"/>
      <c r="W22" s="327">
        <v>1234567</v>
      </c>
      <c r="X22" s="159">
        <f t="shared" si="3"/>
      </c>
      <c r="Y22" s="35" t="s">
        <v>54</v>
      </c>
      <c r="Z22" s="36">
        <v>1</v>
      </c>
      <c r="AA22" s="36">
        <v>1</v>
      </c>
      <c r="AB22" s="36">
        <v>2</v>
      </c>
      <c r="AC22" s="37">
        <v>1</v>
      </c>
      <c r="AD22" s="58" t="str">
        <f t="shared" si="4"/>
        <v>形2</v>
      </c>
      <c r="AE22" s="159">
        <f t="shared" si="5"/>
      </c>
    </row>
    <row r="23" spans="1:31" ht="30" customHeight="1">
      <c r="A23" s="45"/>
      <c r="B23" s="90">
        <v>8</v>
      </c>
      <c r="C23" s="107" t="s">
        <v>46</v>
      </c>
      <c r="D23" s="41">
        <f t="shared" si="0"/>
        <v>3</v>
      </c>
      <c r="E23" s="29" t="s">
        <v>44</v>
      </c>
      <c r="F23" s="26" t="str">
        <f t="shared" si="1"/>
        <v>ゼンクウレン　ジロウ</v>
      </c>
      <c r="G23" s="48">
        <v>19</v>
      </c>
      <c r="H23" s="168" t="s">
        <v>180</v>
      </c>
      <c r="I23" s="50" t="s">
        <v>42</v>
      </c>
      <c r="J23" s="23">
        <v>2</v>
      </c>
      <c r="K23" s="50" t="s">
        <v>42</v>
      </c>
      <c r="L23" s="22">
        <v>3</v>
      </c>
      <c r="M23" s="376" t="str">
        <f t="shared" si="2"/>
        <v>61 歳</v>
      </c>
      <c r="N23" s="377"/>
      <c r="O23" s="121" t="s">
        <v>34</v>
      </c>
      <c r="P23" s="125">
        <v>3</v>
      </c>
      <c r="Q23" s="323">
        <v>36986</v>
      </c>
      <c r="R23" s="324"/>
      <c r="S23" s="196">
        <v>13</v>
      </c>
      <c r="T23" s="325"/>
      <c r="U23" s="326"/>
      <c r="V23" s="325"/>
      <c r="W23" s="327"/>
      <c r="X23" s="159">
        <f t="shared" si="3"/>
      </c>
      <c r="Y23" s="35" t="s">
        <v>55</v>
      </c>
      <c r="Z23" s="36">
        <v>1</v>
      </c>
      <c r="AA23" s="36">
        <v>1</v>
      </c>
      <c r="AB23" s="36">
        <v>2</v>
      </c>
      <c r="AC23" s="37">
        <v>1</v>
      </c>
      <c r="AD23" s="58" t="str">
        <f t="shared" si="4"/>
        <v>形3</v>
      </c>
      <c r="AE23" s="159">
        <f t="shared" si="5"/>
      </c>
    </row>
    <row r="24" spans="1:31" ht="30" customHeight="1">
      <c r="A24" s="45"/>
      <c r="B24" s="90">
        <v>9</v>
      </c>
      <c r="C24" s="107" t="s">
        <v>46</v>
      </c>
      <c r="D24" s="41">
        <f t="shared" si="0"/>
        <v>3</v>
      </c>
      <c r="E24" s="29" t="s">
        <v>43</v>
      </c>
      <c r="F24" s="26" t="str">
        <f t="shared" si="1"/>
        <v>ゼンクウレン　タロウ</v>
      </c>
      <c r="G24" s="48">
        <v>19</v>
      </c>
      <c r="H24" s="168" t="s">
        <v>48</v>
      </c>
      <c r="I24" s="50" t="s">
        <v>42</v>
      </c>
      <c r="J24" s="23">
        <v>8</v>
      </c>
      <c r="K24" s="50" t="s">
        <v>42</v>
      </c>
      <c r="L24" s="22">
        <v>2</v>
      </c>
      <c r="M24" s="376" t="str">
        <f t="shared" si="2"/>
        <v>66 歳</v>
      </c>
      <c r="N24" s="377"/>
      <c r="O24" s="121" t="s">
        <v>34</v>
      </c>
      <c r="P24" s="125">
        <v>4</v>
      </c>
      <c r="Q24" s="323">
        <v>39635</v>
      </c>
      <c r="R24" s="324"/>
      <c r="S24" s="196">
        <v>12</v>
      </c>
      <c r="T24" s="325" t="s">
        <v>198</v>
      </c>
      <c r="U24" s="326"/>
      <c r="V24" s="325"/>
      <c r="W24" s="327">
        <v>7654321</v>
      </c>
      <c r="X24" s="159">
        <f t="shared" si="3"/>
      </c>
      <c r="Y24" s="35" t="s">
        <v>50</v>
      </c>
      <c r="Z24" s="36">
        <v>1</v>
      </c>
      <c r="AA24" s="36">
        <v>1</v>
      </c>
      <c r="AB24" s="36">
        <v>2</v>
      </c>
      <c r="AC24" s="37">
        <v>1</v>
      </c>
      <c r="AD24" s="58" t="str">
        <f t="shared" si="4"/>
        <v>形3</v>
      </c>
      <c r="AE24" s="159">
        <f t="shared" si="5"/>
      </c>
    </row>
    <row r="25" spans="1:31" ht="30" customHeight="1">
      <c r="A25" s="45"/>
      <c r="B25" s="90">
        <v>10</v>
      </c>
      <c r="C25" s="107" t="s">
        <v>46</v>
      </c>
      <c r="D25" s="41">
        <f t="shared" si="0"/>
        <v>4</v>
      </c>
      <c r="E25" s="29" t="s">
        <v>167</v>
      </c>
      <c r="F25" s="26" t="str">
        <f t="shared" si="1"/>
        <v>ゼンクウレン　イワゾウ</v>
      </c>
      <c r="G25" s="48">
        <v>19</v>
      </c>
      <c r="H25" s="168" t="s">
        <v>171</v>
      </c>
      <c r="I25" s="50" t="s">
        <v>42</v>
      </c>
      <c r="J25" s="23">
        <v>4</v>
      </c>
      <c r="K25" s="50" t="s">
        <v>42</v>
      </c>
      <c r="L25" s="22">
        <v>1</v>
      </c>
      <c r="M25" s="376" t="str">
        <f t="shared" si="2"/>
        <v>77 歳</v>
      </c>
      <c r="N25" s="377"/>
      <c r="O25" s="121" t="s">
        <v>34</v>
      </c>
      <c r="P25" s="125">
        <v>5</v>
      </c>
      <c r="Q25" s="323">
        <v>39635</v>
      </c>
      <c r="R25" s="324"/>
      <c r="S25" s="196">
        <v>11</v>
      </c>
      <c r="T25" s="325"/>
      <c r="U25" s="326"/>
      <c r="V25" s="325"/>
      <c r="W25" s="327"/>
      <c r="X25" s="159">
        <f t="shared" si="3"/>
      </c>
      <c r="Y25" s="35" t="s">
        <v>56</v>
      </c>
      <c r="Z25" s="36">
        <v>2</v>
      </c>
      <c r="AA25" s="36">
        <v>1</v>
      </c>
      <c r="AB25" s="36">
        <v>3</v>
      </c>
      <c r="AC25" s="37">
        <v>2</v>
      </c>
      <c r="AD25" s="58" t="str">
        <f t="shared" si="4"/>
        <v>形4</v>
      </c>
      <c r="AE25" s="159">
        <f t="shared" si="5"/>
      </c>
    </row>
    <row r="26" spans="1:31" ht="30" customHeight="1">
      <c r="A26" s="45"/>
      <c r="B26" s="90">
        <v>11</v>
      </c>
      <c r="C26" s="107"/>
      <c r="D26" s="41">
        <f t="shared" si="0"/>
      </c>
      <c r="E26" s="29"/>
      <c r="F26" s="26">
        <f t="shared" si="1"/>
      </c>
      <c r="G26" s="48">
        <v>19</v>
      </c>
      <c r="H26" s="168"/>
      <c r="I26" s="50" t="s">
        <v>42</v>
      </c>
      <c r="J26" s="23"/>
      <c r="K26" s="50" t="s">
        <v>42</v>
      </c>
      <c r="L26" s="22"/>
      <c r="M26" s="376" t="str">
        <f>CONCATENATE(IF(H26="","　　",IF(J26&lt;4,MID($A$4,FIND("ズ",$A$4)+1,4)-G26*100-H26,IF(AND(J26=4,L26=1),MID($A$4,FIND("ズ",$A$4)+1,4)-G26*100-H26,MID($A$4,FIND("ズ",$A$4)+1,4)-G26*100-H26-1)))," 歳")</f>
        <v>　　 歳</v>
      </c>
      <c r="N26" s="377"/>
      <c r="O26" s="121" t="s">
        <v>34</v>
      </c>
      <c r="P26" s="125"/>
      <c r="Q26" s="323" t="s">
        <v>184</v>
      </c>
      <c r="R26" s="324"/>
      <c r="S26" s="196"/>
      <c r="T26" s="325"/>
      <c r="U26" s="326"/>
      <c r="V26" s="325"/>
      <c r="W26" s="327"/>
      <c r="X26" s="159">
        <f t="shared" si="3"/>
      </c>
      <c r="Y26" s="35" t="s">
        <v>57</v>
      </c>
      <c r="Z26" s="36">
        <v>2</v>
      </c>
      <c r="AA26" s="36">
        <v>1</v>
      </c>
      <c r="AB26" s="36">
        <v>3</v>
      </c>
      <c r="AC26" s="37">
        <v>2</v>
      </c>
      <c r="AD26" s="58">
        <f t="shared" si="4"/>
      </c>
      <c r="AE26" s="159">
        <f t="shared" si="5"/>
      </c>
    </row>
    <row r="27" spans="1:31" ht="30" customHeight="1">
      <c r="A27" s="45"/>
      <c r="B27" s="90">
        <v>12</v>
      </c>
      <c r="C27" s="107"/>
      <c r="D27" s="41">
        <f t="shared" si="0"/>
      </c>
      <c r="E27" s="29"/>
      <c r="F27" s="26">
        <f t="shared" si="1"/>
      </c>
      <c r="G27" s="48">
        <v>19</v>
      </c>
      <c r="H27" s="168"/>
      <c r="I27" s="50" t="s">
        <v>42</v>
      </c>
      <c r="J27" s="23"/>
      <c r="K27" s="50" t="s">
        <v>42</v>
      </c>
      <c r="L27" s="22"/>
      <c r="M27" s="376" t="str">
        <f>CONCATENATE(IF(H27="","　　",IF(J27&lt;4,MID($A$4,FIND("ズ",$A$4)+1,4)-G27*100-H27,IF(AND(J27=4,L27=1),MID($A$4,FIND("ズ",$A$4)+1,4)-G27*100-H27,MID($A$4,FIND("ズ",$A$4)+1,4)-G27*100-H27-1)))," 歳")</f>
        <v>　　 歳</v>
      </c>
      <c r="N27" s="377"/>
      <c r="O27" s="121" t="s">
        <v>34</v>
      </c>
      <c r="P27" s="125"/>
      <c r="Q27" s="323" t="s">
        <v>184</v>
      </c>
      <c r="R27" s="324"/>
      <c r="S27" s="196"/>
      <c r="T27" s="325"/>
      <c r="U27" s="326"/>
      <c r="V27" s="325"/>
      <c r="W27" s="327"/>
      <c r="X27" s="159">
        <f t="shared" si="3"/>
      </c>
      <c r="Y27" s="35" t="s">
        <v>58</v>
      </c>
      <c r="Z27" s="36">
        <v>2</v>
      </c>
      <c r="AA27" s="36">
        <v>1</v>
      </c>
      <c r="AB27" s="36">
        <v>3</v>
      </c>
      <c r="AC27" s="37">
        <v>2</v>
      </c>
      <c r="AD27" s="58">
        <f t="shared" si="4"/>
      </c>
      <c r="AE27" s="159">
        <f t="shared" si="5"/>
      </c>
    </row>
    <row r="28" spans="1:31" ht="30" customHeight="1">
      <c r="A28" s="45"/>
      <c r="B28" s="90">
        <v>13</v>
      </c>
      <c r="C28" s="107"/>
      <c r="D28" s="41">
        <f t="shared" si="0"/>
      </c>
      <c r="E28" s="29"/>
      <c r="F28" s="26">
        <f t="shared" si="1"/>
      </c>
      <c r="G28" s="48">
        <v>19</v>
      </c>
      <c r="H28" s="168"/>
      <c r="I28" s="50" t="s">
        <v>42</v>
      </c>
      <c r="J28" s="23"/>
      <c r="K28" s="50" t="s">
        <v>42</v>
      </c>
      <c r="L28" s="22"/>
      <c r="M28" s="376" t="str">
        <f t="shared" si="2"/>
        <v>　　 歳</v>
      </c>
      <c r="N28" s="377"/>
      <c r="O28" s="121" t="s">
        <v>34</v>
      </c>
      <c r="P28" s="125"/>
      <c r="Q28" s="323" t="s">
        <v>184</v>
      </c>
      <c r="R28" s="324"/>
      <c r="S28" s="196"/>
      <c r="T28" s="325"/>
      <c r="U28" s="326"/>
      <c r="V28" s="325"/>
      <c r="W28" s="327"/>
      <c r="X28" s="159">
        <f t="shared" si="3"/>
      </c>
      <c r="Y28" s="35" t="s">
        <v>59</v>
      </c>
      <c r="Z28" s="36">
        <v>2</v>
      </c>
      <c r="AA28" s="36">
        <v>1</v>
      </c>
      <c r="AB28" s="36">
        <v>3</v>
      </c>
      <c r="AC28" s="37">
        <v>2</v>
      </c>
      <c r="AD28" s="58">
        <f t="shared" si="4"/>
      </c>
      <c r="AE28" s="159">
        <f t="shared" si="5"/>
      </c>
    </row>
    <row r="29" spans="1:31" ht="30" customHeight="1">
      <c r="A29" s="45"/>
      <c r="B29" s="90">
        <v>14</v>
      </c>
      <c r="C29" s="107"/>
      <c r="D29" s="41">
        <f t="shared" si="0"/>
      </c>
      <c r="E29" s="29"/>
      <c r="F29" s="26">
        <f t="shared" si="1"/>
      </c>
      <c r="G29" s="48">
        <v>19</v>
      </c>
      <c r="H29" s="168"/>
      <c r="I29" s="50" t="s">
        <v>42</v>
      </c>
      <c r="J29" s="23"/>
      <c r="K29" s="50" t="s">
        <v>42</v>
      </c>
      <c r="L29" s="22"/>
      <c r="M29" s="376" t="str">
        <f t="shared" si="2"/>
        <v>　　 歳</v>
      </c>
      <c r="N29" s="377"/>
      <c r="O29" s="121" t="s">
        <v>34</v>
      </c>
      <c r="P29" s="125"/>
      <c r="Q29" s="323" t="s">
        <v>184</v>
      </c>
      <c r="R29" s="324"/>
      <c r="S29" s="196"/>
      <c r="T29" s="325"/>
      <c r="U29" s="326"/>
      <c r="V29" s="325"/>
      <c r="W29" s="327"/>
      <c r="X29" s="159">
        <f t="shared" si="3"/>
      </c>
      <c r="Y29" s="35" t="s">
        <v>51</v>
      </c>
      <c r="Z29" s="36">
        <v>2</v>
      </c>
      <c r="AA29" s="36">
        <v>1</v>
      </c>
      <c r="AB29" s="36">
        <v>3</v>
      </c>
      <c r="AC29" s="37">
        <v>2</v>
      </c>
      <c r="AD29" s="58">
        <f t="shared" si="4"/>
      </c>
      <c r="AE29" s="159">
        <f t="shared" si="5"/>
      </c>
    </row>
    <row r="30" spans="1:31" ht="30" customHeight="1" thickBot="1">
      <c r="A30" s="46"/>
      <c r="B30" s="91">
        <v>15</v>
      </c>
      <c r="C30" s="108"/>
      <c r="D30" s="42">
        <f t="shared" si="0"/>
      </c>
      <c r="E30" s="30"/>
      <c r="F30" s="27">
        <f t="shared" si="1"/>
      </c>
      <c r="G30" s="49">
        <v>19</v>
      </c>
      <c r="H30" s="169"/>
      <c r="I30" s="51" t="s">
        <v>42</v>
      </c>
      <c r="J30" s="13"/>
      <c r="K30" s="51" t="s">
        <v>42</v>
      </c>
      <c r="L30" s="14"/>
      <c r="M30" s="415" t="str">
        <f t="shared" si="2"/>
        <v>　　 歳</v>
      </c>
      <c r="N30" s="416"/>
      <c r="O30" s="122" t="s">
        <v>34</v>
      </c>
      <c r="P30" s="126"/>
      <c r="Q30" s="365" t="s">
        <v>184</v>
      </c>
      <c r="R30" s="366"/>
      <c r="S30" s="197"/>
      <c r="T30" s="354"/>
      <c r="U30" s="355"/>
      <c r="V30" s="354"/>
      <c r="W30" s="356"/>
      <c r="X30" s="159">
        <f t="shared" si="3"/>
      </c>
      <c r="Y30" s="35" t="s">
        <v>60</v>
      </c>
      <c r="Z30" s="36">
        <v>3</v>
      </c>
      <c r="AA30" s="36">
        <v>2</v>
      </c>
      <c r="AB30" s="36">
        <v>4</v>
      </c>
      <c r="AC30" s="37">
        <v>2</v>
      </c>
      <c r="AD30" s="58">
        <f t="shared" si="4"/>
      </c>
      <c r="AE30" s="159">
        <f t="shared" si="5"/>
      </c>
    </row>
    <row r="31" spans="1:31" ht="30" customHeight="1" thickTop="1">
      <c r="A31" s="47"/>
      <c r="B31" s="98">
        <v>1</v>
      </c>
      <c r="C31" s="109" t="s">
        <v>35</v>
      </c>
      <c r="D31" s="43">
        <f aca="true" t="shared" si="6" ref="D31:D40">IF(H31="","",IF(C31="組手",VLOOKUP(M31,$Y$14:$AC$84,4,FALSE),VLOOKUP(M31,$Y$14:$AC$84,5,FALSE)))</f>
        <v>3</v>
      </c>
      <c r="E31" s="31" t="s">
        <v>47</v>
      </c>
      <c r="F31" s="28" t="str">
        <f t="shared" si="1"/>
        <v>ゼンクウレン　ハナコ</v>
      </c>
      <c r="G31" s="52">
        <v>19</v>
      </c>
      <c r="H31" s="170" t="s">
        <v>121</v>
      </c>
      <c r="I31" s="54" t="s">
        <v>42</v>
      </c>
      <c r="J31" s="24">
        <v>4</v>
      </c>
      <c r="K31" s="54" t="s">
        <v>42</v>
      </c>
      <c r="L31" s="25">
        <v>1</v>
      </c>
      <c r="M31" s="381" t="str">
        <f t="shared" si="2"/>
        <v>48 歳</v>
      </c>
      <c r="N31" s="382"/>
      <c r="O31" s="117" t="s">
        <v>33</v>
      </c>
      <c r="P31" s="127">
        <v>3</v>
      </c>
      <c r="Q31" s="367">
        <v>35371</v>
      </c>
      <c r="R31" s="368"/>
      <c r="S31" s="198">
        <v>100</v>
      </c>
      <c r="T31" s="357" t="s">
        <v>195</v>
      </c>
      <c r="U31" s="358"/>
      <c r="V31" s="357">
        <v>0</v>
      </c>
      <c r="W31" s="359"/>
      <c r="X31" s="159">
        <f t="shared" si="3"/>
      </c>
      <c r="Y31" s="35" t="s">
        <v>61</v>
      </c>
      <c r="Z31" s="36">
        <v>3</v>
      </c>
      <c r="AA31" s="36">
        <v>2</v>
      </c>
      <c r="AB31" s="36">
        <v>4</v>
      </c>
      <c r="AC31" s="37">
        <v>2</v>
      </c>
      <c r="AD31" s="58" t="str">
        <f t="shared" si="4"/>
        <v>組手3</v>
      </c>
      <c r="AE31" s="159">
        <f>IF(C31="","",IF(C31="組手",IF(COUNTIF($AD$31:$AD$40,AD31)&gt;2,"出場数エラー",""),IF(C31="形",IF(COUNTIF($AD$31:$AD$40,AD31)&gt;2,"出場数エラー",""))))</f>
      </c>
    </row>
    <row r="32" spans="1:31" ht="30" customHeight="1">
      <c r="A32" s="45"/>
      <c r="B32" s="99">
        <v>2</v>
      </c>
      <c r="C32" s="107" t="s">
        <v>46</v>
      </c>
      <c r="D32" s="44">
        <f t="shared" si="6"/>
        <v>2</v>
      </c>
      <c r="E32" s="29" t="s">
        <v>47</v>
      </c>
      <c r="F32" s="26" t="str">
        <f t="shared" si="1"/>
        <v>ゼンクウレン　ハナコ</v>
      </c>
      <c r="G32" s="53">
        <v>19</v>
      </c>
      <c r="H32" s="168" t="s">
        <v>49</v>
      </c>
      <c r="I32" s="55" t="s">
        <v>42</v>
      </c>
      <c r="J32" s="23">
        <v>4</v>
      </c>
      <c r="K32" s="55" t="s">
        <v>42</v>
      </c>
      <c r="L32" s="22">
        <v>1</v>
      </c>
      <c r="M32" s="321" t="str">
        <f t="shared" si="2"/>
        <v>48 歳</v>
      </c>
      <c r="N32" s="322"/>
      <c r="O32" s="118" t="s">
        <v>33</v>
      </c>
      <c r="P32" s="125">
        <v>3</v>
      </c>
      <c r="Q32" s="323">
        <v>35371</v>
      </c>
      <c r="R32" s="324"/>
      <c r="S32" s="196">
        <v>100</v>
      </c>
      <c r="T32" s="325" t="s">
        <v>195</v>
      </c>
      <c r="U32" s="326"/>
      <c r="V32" s="325">
        <v>0</v>
      </c>
      <c r="W32" s="327"/>
      <c r="X32" s="159">
        <f t="shared" si="3"/>
      </c>
      <c r="Y32" s="35" t="s">
        <v>62</v>
      </c>
      <c r="Z32" s="36">
        <v>3</v>
      </c>
      <c r="AA32" s="36">
        <v>2</v>
      </c>
      <c r="AB32" s="36">
        <v>4</v>
      </c>
      <c r="AC32" s="37">
        <v>2</v>
      </c>
      <c r="AD32" s="58" t="str">
        <f t="shared" si="4"/>
        <v>形2</v>
      </c>
      <c r="AE32" s="159">
        <f aca="true" t="shared" si="7" ref="AE32:AE40">IF(C32="","",IF(C32="組手",IF(COUNTIF($AD$31:$AD$40,AD32)&gt;2,"出場数エラー",""),IF(C32="形",IF(COUNTIF($AD$31:$AD$40,AD32)&gt;2,"出場数エラー",""))))</f>
      </c>
    </row>
    <row r="33" spans="1:31" ht="30" customHeight="1">
      <c r="A33" s="45"/>
      <c r="B33" s="99">
        <v>3</v>
      </c>
      <c r="C33" s="107" t="s">
        <v>46</v>
      </c>
      <c r="D33" s="44">
        <f t="shared" si="6"/>
        <v>3</v>
      </c>
      <c r="E33" s="29" t="s">
        <v>120</v>
      </c>
      <c r="F33" s="26" t="str">
        <f t="shared" si="1"/>
        <v>ゼンクウレン　キク</v>
      </c>
      <c r="G33" s="53">
        <v>19</v>
      </c>
      <c r="H33" s="168" t="s">
        <v>122</v>
      </c>
      <c r="I33" s="55" t="s">
        <v>42</v>
      </c>
      <c r="J33" s="23">
        <v>6</v>
      </c>
      <c r="K33" s="55" t="s">
        <v>42</v>
      </c>
      <c r="L33" s="22">
        <v>5</v>
      </c>
      <c r="M33" s="321" t="str">
        <f t="shared" si="2"/>
        <v>93 歳</v>
      </c>
      <c r="N33" s="322"/>
      <c r="O33" s="118" t="s">
        <v>33</v>
      </c>
      <c r="P33" s="125">
        <v>7</v>
      </c>
      <c r="Q33" s="323">
        <v>37598</v>
      </c>
      <c r="R33" s="324"/>
      <c r="S33" s="196">
        <v>90</v>
      </c>
      <c r="T33" s="325"/>
      <c r="U33" s="326"/>
      <c r="V33" s="325"/>
      <c r="W33" s="327"/>
      <c r="X33" s="159">
        <f t="shared" si="3"/>
      </c>
      <c r="Y33" s="35" t="s">
        <v>63</v>
      </c>
      <c r="Z33" s="36">
        <v>3</v>
      </c>
      <c r="AA33" s="36">
        <v>2</v>
      </c>
      <c r="AB33" s="36">
        <v>4</v>
      </c>
      <c r="AC33" s="37">
        <v>2</v>
      </c>
      <c r="AD33" s="58" t="str">
        <f t="shared" si="4"/>
        <v>形3</v>
      </c>
      <c r="AE33" s="159">
        <f t="shared" si="7"/>
      </c>
    </row>
    <row r="34" spans="1:31" ht="30" customHeight="1">
      <c r="A34" s="45"/>
      <c r="B34" s="99">
        <v>4</v>
      </c>
      <c r="C34" s="107"/>
      <c r="D34" s="44">
        <f t="shared" si="6"/>
      </c>
      <c r="E34" s="29"/>
      <c r="F34" s="26">
        <f t="shared" si="1"/>
      </c>
      <c r="G34" s="53">
        <v>19</v>
      </c>
      <c r="H34" s="168"/>
      <c r="I34" s="55" t="s">
        <v>42</v>
      </c>
      <c r="J34" s="23"/>
      <c r="K34" s="55" t="s">
        <v>42</v>
      </c>
      <c r="L34" s="22"/>
      <c r="M34" s="321" t="str">
        <f>CONCATENATE(IF(H34="","　　",IF(J34&lt;4,MID($A$4,FIND("ズ",$A$4)+1,4)-G34*100-H34,IF(AND(J34=4,L34=1),MID($A$4,FIND("ズ",$A$4)+1,4)-G34*100-H34,MID($A$4,FIND("ズ",$A$4)+1,4)-G34*100-H34-1)))," 歳")</f>
        <v>　　 歳</v>
      </c>
      <c r="N34" s="322"/>
      <c r="O34" s="118" t="s">
        <v>33</v>
      </c>
      <c r="P34" s="125"/>
      <c r="Q34" s="323" t="s">
        <v>184</v>
      </c>
      <c r="R34" s="324"/>
      <c r="S34" s="196"/>
      <c r="T34" s="325"/>
      <c r="U34" s="326"/>
      <c r="V34" s="325"/>
      <c r="W34" s="327"/>
      <c r="X34" s="159">
        <f t="shared" si="3"/>
      </c>
      <c r="Y34" s="35" t="s">
        <v>64</v>
      </c>
      <c r="Z34" s="36">
        <v>3</v>
      </c>
      <c r="AA34" s="36">
        <v>2</v>
      </c>
      <c r="AB34" s="36">
        <v>4</v>
      </c>
      <c r="AC34" s="37">
        <v>2</v>
      </c>
      <c r="AD34" s="58">
        <f t="shared" si="4"/>
      </c>
      <c r="AE34" s="159">
        <f t="shared" si="7"/>
      </c>
    </row>
    <row r="35" spans="1:31" ht="30" customHeight="1">
      <c r="A35" s="45"/>
      <c r="B35" s="99">
        <v>5</v>
      </c>
      <c r="C35" s="107"/>
      <c r="D35" s="44">
        <f t="shared" si="6"/>
      </c>
      <c r="E35" s="29"/>
      <c r="F35" s="26">
        <f t="shared" si="1"/>
      </c>
      <c r="G35" s="53">
        <v>19</v>
      </c>
      <c r="H35" s="168"/>
      <c r="I35" s="55" t="s">
        <v>42</v>
      </c>
      <c r="J35" s="23"/>
      <c r="K35" s="55" t="s">
        <v>42</v>
      </c>
      <c r="L35" s="22"/>
      <c r="M35" s="321" t="str">
        <f>CONCATENATE(IF(H35="","　　",IF(J35&lt;4,MID($A$4,FIND("ズ",$A$4)+1,4)-G35*100-H35,IF(AND(J35=4,L35=1),MID($A$4,FIND("ズ",$A$4)+1,4)-G35*100-H35,MID($A$4,FIND("ズ",$A$4)+1,4)-G35*100-H35-1)))," 歳")</f>
        <v>　　 歳</v>
      </c>
      <c r="N35" s="322"/>
      <c r="O35" s="118" t="s">
        <v>33</v>
      </c>
      <c r="P35" s="125"/>
      <c r="Q35" s="323" t="s">
        <v>184</v>
      </c>
      <c r="R35" s="324"/>
      <c r="S35" s="196"/>
      <c r="T35" s="325"/>
      <c r="U35" s="326"/>
      <c r="V35" s="325"/>
      <c r="W35" s="327"/>
      <c r="X35" s="159">
        <f t="shared" si="3"/>
      </c>
      <c r="Y35" s="35" t="s">
        <v>65</v>
      </c>
      <c r="Z35" s="36">
        <v>4</v>
      </c>
      <c r="AA35" s="36">
        <v>2</v>
      </c>
      <c r="AB35" s="36">
        <v>5</v>
      </c>
      <c r="AC35" s="37">
        <v>3</v>
      </c>
      <c r="AD35" s="58">
        <f t="shared" si="4"/>
      </c>
      <c r="AE35" s="159">
        <f t="shared" si="7"/>
      </c>
    </row>
    <row r="36" spans="1:31" ht="30" customHeight="1">
      <c r="A36" s="45"/>
      <c r="B36" s="99">
        <v>6</v>
      </c>
      <c r="C36" s="107"/>
      <c r="D36" s="44">
        <f t="shared" si="6"/>
      </c>
      <c r="E36" s="29"/>
      <c r="F36" s="26">
        <f t="shared" si="1"/>
      </c>
      <c r="G36" s="53">
        <v>19</v>
      </c>
      <c r="H36" s="168"/>
      <c r="I36" s="55" t="s">
        <v>42</v>
      </c>
      <c r="J36" s="23"/>
      <c r="K36" s="55" t="s">
        <v>42</v>
      </c>
      <c r="L36" s="22"/>
      <c r="M36" s="321" t="str">
        <f>CONCATENATE(IF(H36="","　　",IF(J36&lt;4,MID($A$4,FIND("ズ",$A$4)+1,4)-G36*100-H36,IF(AND(J36=4,L36=1),MID($A$4,FIND("ズ",$A$4)+1,4)-G36*100-H36,MID($A$4,FIND("ズ",$A$4)+1,4)-G36*100-H36-1)))," 歳")</f>
        <v>　　 歳</v>
      </c>
      <c r="N36" s="322"/>
      <c r="O36" s="118" t="s">
        <v>33</v>
      </c>
      <c r="P36" s="125"/>
      <c r="Q36" s="323" t="s">
        <v>184</v>
      </c>
      <c r="R36" s="324"/>
      <c r="S36" s="196"/>
      <c r="T36" s="325"/>
      <c r="U36" s="326"/>
      <c r="V36" s="325"/>
      <c r="W36" s="327"/>
      <c r="X36" s="159">
        <f t="shared" si="3"/>
      </c>
      <c r="Y36" s="35" t="s">
        <v>66</v>
      </c>
      <c r="Z36" s="36">
        <v>4</v>
      </c>
      <c r="AA36" s="36">
        <v>2</v>
      </c>
      <c r="AB36" s="36">
        <v>5</v>
      </c>
      <c r="AC36" s="37">
        <v>3</v>
      </c>
      <c r="AD36" s="58">
        <f t="shared" si="4"/>
      </c>
      <c r="AE36" s="159">
        <f t="shared" si="7"/>
      </c>
    </row>
    <row r="37" spans="1:31" ht="30" customHeight="1">
      <c r="A37" s="45"/>
      <c r="B37" s="99">
        <v>7</v>
      </c>
      <c r="C37" s="107"/>
      <c r="D37" s="44">
        <f t="shared" si="6"/>
      </c>
      <c r="E37" s="29"/>
      <c r="F37" s="26">
        <f t="shared" si="1"/>
      </c>
      <c r="G37" s="53">
        <v>19</v>
      </c>
      <c r="H37" s="168"/>
      <c r="I37" s="55" t="s">
        <v>42</v>
      </c>
      <c r="J37" s="23"/>
      <c r="K37" s="55" t="s">
        <v>42</v>
      </c>
      <c r="L37" s="22"/>
      <c r="M37" s="321" t="str">
        <f>CONCATENATE(IF(H37="","　　",IF(J37&lt;4,MID($A$4,FIND("ズ",$A$4)+1,4)-G37*100-H37,IF(AND(J37=4,L37=1),MID($A$4,FIND("ズ",$A$4)+1,4)-G37*100-H37,MID($A$4,FIND("ズ",$A$4)+1,4)-G37*100-H37-1)))," 歳")</f>
        <v>　　 歳</v>
      </c>
      <c r="N37" s="322"/>
      <c r="O37" s="118" t="s">
        <v>33</v>
      </c>
      <c r="P37" s="125"/>
      <c r="Q37" s="323" t="s">
        <v>184</v>
      </c>
      <c r="R37" s="324"/>
      <c r="S37" s="196"/>
      <c r="T37" s="325"/>
      <c r="U37" s="326"/>
      <c r="V37" s="325"/>
      <c r="W37" s="327"/>
      <c r="X37" s="159">
        <f t="shared" si="3"/>
      </c>
      <c r="Y37" s="35" t="s">
        <v>67</v>
      </c>
      <c r="Z37" s="36">
        <v>4</v>
      </c>
      <c r="AA37" s="36">
        <v>2</v>
      </c>
      <c r="AB37" s="36">
        <v>5</v>
      </c>
      <c r="AC37" s="37">
        <v>3</v>
      </c>
      <c r="AD37" s="58">
        <f t="shared" si="4"/>
      </c>
      <c r="AE37" s="159">
        <f t="shared" si="7"/>
      </c>
    </row>
    <row r="38" spans="1:31" ht="30" customHeight="1">
      <c r="A38" s="45"/>
      <c r="B38" s="99">
        <v>8</v>
      </c>
      <c r="C38" s="107"/>
      <c r="D38" s="44">
        <f t="shared" si="6"/>
      </c>
      <c r="E38" s="29"/>
      <c r="F38" s="26">
        <f t="shared" si="1"/>
      </c>
      <c r="G38" s="53">
        <v>19</v>
      </c>
      <c r="H38" s="168"/>
      <c r="I38" s="55" t="s">
        <v>42</v>
      </c>
      <c r="J38" s="23"/>
      <c r="K38" s="55" t="s">
        <v>42</v>
      </c>
      <c r="L38" s="22"/>
      <c r="M38" s="321" t="str">
        <f>CONCATENATE(IF(H38="","　　",IF(J38&lt;4,MID($A$4,FIND("ズ",$A$4)+1,4)-G38*100-H38,IF(AND(J38=4,L38=1),MID($A$4,FIND("ズ",$A$4)+1,4)-G38*100-H38,MID($A$4,FIND("ズ",$A$4)+1,4)-G38*100-H38-1)))," 歳")</f>
        <v>　　 歳</v>
      </c>
      <c r="N38" s="322"/>
      <c r="O38" s="118" t="s">
        <v>33</v>
      </c>
      <c r="P38" s="125"/>
      <c r="Q38" s="323" t="s">
        <v>184</v>
      </c>
      <c r="R38" s="324"/>
      <c r="S38" s="196"/>
      <c r="T38" s="325"/>
      <c r="U38" s="326"/>
      <c r="V38" s="325"/>
      <c r="W38" s="327"/>
      <c r="X38" s="159">
        <f t="shared" si="3"/>
      </c>
      <c r="Y38" s="35" t="s">
        <v>68</v>
      </c>
      <c r="Z38" s="36">
        <v>4</v>
      </c>
      <c r="AA38" s="36">
        <v>2</v>
      </c>
      <c r="AB38" s="36">
        <v>5</v>
      </c>
      <c r="AC38" s="37">
        <v>3</v>
      </c>
      <c r="AD38" s="58">
        <f t="shared" si="4"/>
      </c>
      <c r="AE38" s="159">
        <f t="shared" si="7"/>
      </c>
    </row>
    <row r="39" spans="1:31" ht="30" customHeight="1">
      <c r="A39" s="45"/>
      <c r="B39" s="99">
        <v>9</v>
      </c>
      <c r="C39" s="107"/>
      <c r="D39" s="44">
        <f t="shared" si="6"/>
      </c>
      <c r="E39" s="29"/>
      <c r="F39" s="26">
        <f t="shared" si="1"/>
      </c>
      <c r="G39" s="53">
        <v>19</v>
      </c>
      <c r="H39" s="168"/>
      <c r="I39" s="55" t="s">
        <v>42</v>
      </c>
      <c r="J39" s="23"/>
      <c r="K39" s="55" t="s">
        <v>42</v>
      </c>
      <c r="L39" s="22"/>
      <c r="M39" s="321" t="str">
        <f t="shared" si="2"/>
        <v>　　 歳</v>
      </c>
      <c r="N39" s="322"/>
      <c r="O39" s="118" t="s">
        <v>33</v>
      </c>
      <c r="P39" s="125"/>
      <c r="Q39" s="323" t="s">
        <v>184</v>
      </c>
      <c r="R39" s="324"/>
      <c r="S39" s="196"/>
      <c r="T39" s="325"/>
      <c r="U39" s="326"/>
      <c r="V39" s="325"/>
      <c r="W39" s="327"/>
      <c r="X39" s="159">
        <f t="shared" si="3"/>
      </c>
      <c r="Y39" s="35" t="s">
        <v>69</v>
      </c>
      <c r="Z39" s="36">
        <v>4</v>
      </c>
      <c r="AA39" s="36">
        <v>2</v>
      </c>
      <c r="AB39" s="36">
        <v>5</v>
      </c>
      <c r="AC39" s="37">
        <v>3</v>
      </c>
      <c r="AD39" s="58">
        <f t="shared" si="4"/>
      </c>
      <c r="AE39" s="159">
        <f t="shared" si="7"/>
      </c>
    </row>
    <row r="40" spans="1:31" ht="30" customHeight="1" thickBot="1">
      <c r="A40" s="45"/>
      <c r="B40" s="99">
        <v>10</v>
      </c>
      <c r="C40" s="110"/>
      <c r="D40" s="111">
        <f t="shared" si="6"/>
      </c>
      <c r="E40" s="112"/>
      <c r="F40" s="113">
        <f t="shared" si="1"/>
      </c>
      <c r="G40" s="114">
        <v>19</v>
      </c>
      <c r="H40" s="171"/>
      <c r="I40" s="115" t="s">
        <v>42</v>
      </c>
      <c r="J40" s="116"/>
      <c r="K40" s="115" t="s">
        <v>42</v>
      </c>
      <c r="L40" s="120"/>
      <c r="M40" s="374" t="str">
        <f t="shared" si="2"/>
        <v>　　 歳</v>
      </c>
      <c r="N40" s="375"/>
      <c r="O40" s="118" t="s">
        <v>33</v>
      </c>
      <c r="P40" s="128"/>
      <c r="Q40" s="369" t="s">
        <v>184</v>
      </c>
      <c r="R40" s="370"/>
      <c r="S40" s="199"/>
      <c r="T40" s="360"/>
      <c r="U40" s="361"/>
      <c r="V40" s="360"/>
      <c r="W40" s="362"/>
      <c r="X40" s="159">
        <f t="shared" si="3"/>
      </c>
      <c r="Y40" s="35" t="s">
        <v>70</v>
      </c>
      <c r="Z40" s="36">
        <v>5</v>
      </c>
      <c r="AA40" s="36">
        <v>3</v>
      </c>
      <c r="AB40" s="36">
        <v>5</v>
      </c>
      <c r="AC40" s="37">
        <v>3</v>
      </c>
      <c r="AD40" s="58">
        <f t="shared" si="4"/>
      </c>
      <c r="AE40" s="159">
        <f t="shared" si="7"/>
      </c>
    </row>
    <row r="41" spans="1:31" s="18" customFormat="1" ht="18" customHeight="1" thickTop="1">
      <c r="A41" s="450" t="s">
        <v>32</v>
      </c>
      <c r="B41" s="452" t="s">
        <v>36</v>
      </c>
      <c r="C41" s="452"/>
      <c r="D41" s="452"/>
      <c r="E41" s="452"/>
      <c r="F41" s="452"/>
      <c r="G41" s="452"/>
      <c r="H41" s="452"/>
      <c r="I41" s="452"/>
      <c r="J41" s="452"/>
      <c r="K41" s="452"/>
      <c r="L41" s="452"/>
      <c r="M41" s="452"/>
      <c r="N41" s="452"/>
      <c r="O41" s="452"/>
      <c r="P41" s="452"/>
      <c r="Q41" s="452"/>
      <c r="R41" s="452"/>
      <c r="X41" s="159"/>
      <c r="Y41" s="35" t="s">
        <v>71</v>
      </c>
      <c r="Z41" s="36">
        <v>5</v>
      </c>
      <c r="AA41" s="36">
        <v>3</v>
      </c>
      <c r="AB41" s="36">
        <v>5</v>
      </c>
      <c r="AC41" s="37">
        <v>3</v>
      </c>
      <c r="AE41" s="159"/>
    </row>
    <row r="42" spans="1:31" s="18" customFormat="1" ht="17.25">
      <c r="A42" s="451"/>
      <c r="B42" s="11" t="s">
        <v>37</v>
      </c>
      <c r="C42" s="11"/>
      <c r="D42" s="11"/>
      <c r="E42" s="11"/>
      <c r="F42" s="11"/>
      <c r="G42" s="11"/>
      <c r="H42" s="11"/>
      <c r="I42" s="11"/>
      <c r="J42" s="11"/>
      <c r="K42" s="11"/>
      <c r="L42" s="11"/>
      <c r="M42" s="11"/>
      <c r="N42" s="11"/>
      <c r="O42" s="11"/>
      <c r="P42" s="11"/>
      <c r="Q42" s="11"/>
      <c r="R42" s="11"/>
      <c r="X42" s="159"/>
      <c r="Y42" s="35" t="s">
        <v>72</v>
      </c>
      <c r="Z42" s="36">
        <v>5</v>
      </c>
      <c r="AA42" s="36">
        <v>3</v>
      </c>
      <c r="AB42" s="36">
        <v>5</v>
      </c>
      <c r="AC42" s="37">
        <v>3</v>
      </c>
      <c r="AE42" s="159"/>
    </row>
    <row r="43" spans="1:31" s="18" customFormat="1" ht="14.25" customHeight="1">
      <c r="A43" s="451"/>
      <c r="B43" s="453" t="s">
        <v>31</v>
      </c>
      <c r="C43" s="453"/>
      <c r="D43" s="453"/>
      <c r="E43" s="453"/>
      <c r="F43" s="453"/>
      <c r="G43" s="453"/>
      <c r="H43" s="453"/>
      <c r="I43" s="453"/>
      <c r="J43" s="453"/>
      <c r="K43" s="453"/>
      <c r="L43" s="453"/>
      <c r="M43" s="453"/>
      <c r="N43" s="453"/>
      <c r="O43" s="453"/>
      <c r="P43" s="453"/>
      <c r="Q43" s="453"/>
      <c r="R43" s="453"/>
      <c r="X43" s="159"/>
      <c r="Y43" s="35" t="s">
        <v>73</v>
      </c>
      <c r="Z43" s="36">
        <v>5</v>
      </c>
      <c r="AA43" s="36">
        <v>3</v>
      </c>
      <c r="AB43" s="36">
        <v>5</v>
      </c>
      <c r="AC43" s="37">
        <v>3</v>
      </c>
      <c r="AE43" s="159"/>
    </row>
    <row r="44" spans="2:31" s="18" customFormat="1" ht="5.25" customHeight="1" thickBot="1">
      <c r="B44" s="19"/>
      <c r="C44" s="20"/>
      <c r="D44" s="20"/>
      <c r="G44" s="6"/>
      <c r="H44" s="6"/>
      <c r="I44" s="6"/>
      <c r="J44" s="6"/>
      <c r="K44" s="6"/>
      <c r="L44" s="6"/>
      <c r="M44" s="6"/>
      <c r="N44" s="6"/>
      <c r="X44" s="159"/>
      <c r="Y44" s="35" t="s">
        <v>74</v>
      </c>
      <c r="Z44" s="36">
        <v>5</v>
      </c>
      <c r="AA44" s="36">
        <v>3</v>
      </c>
      <c r="AB44" s="36">
        <v>5</v>
      </c>
      <c r="AC44" s="37">
        <v>3</v>
      </c>
      <c r="AE44" s="159"/>
    </row>
    <row r="45" spans="1:29" ht="14.25" customHeight="1" thickBot="1" thickTop="1">
      <c r="A45" s="435" t="s">
        <v>29</v>
      </c>
      <c r="B45" s="436"/>
      <c r="C45" s="378" t="s">
        <v>30</v>
      </c>
      <c r="D45" s="379"/>
      <c r="E45" s="380"/>
      <c r="F45" s="492" t="s">
        <v>18</v>
      </c>
      <c r="G45" s="383" t="s">
        <v>19</v>
      </c>
      <c r="H45" s="384"/>
      <c r="I45" s="385"/>
      <c r="J45" s="194" t="s">
        <v>206</v>
      </c>
      <c r="K45" s="411">
        <v>135</v>
      </c>
      <c r="L45" s="411"/>
      <c r="M45" s="412"/>
      <c r="N45" s="483" t="s">
        <v>211</v>
      </c>
      <c r="O45" s="484"/>
      <c r="P45" s="484"/>
      <c r="Q45" s="484"/>
      <c r="R45" s="484"/>
      <c r="S45" s="484"/>
      <c r="T45" s="484"/>
      <c r="U45" s="484"/>
      <c r="V45" s="484"/>
      <c r="W45" s="485"/>
      <c r="Y45" s="35" t="s">
        <v>75</v>
      </c>
      <c r="Z45" s="36">
        <v>6</v>
      </c>
      <c r="AA45" s="36">
        <v>3</v>
      </c>
      <c r="AB45" s="36">
        <v>5</v>
      </c>
      <c r="AC45" s="37">
        <v>3</v>
      </c>
    </row>
    <row r="46" spans="1:29" ht="15" customHeight="1" thickBot="1" thickTop="1">
      <c r="A46" s="437"/>
      <c r="B46" s="438"/>
      <c r="C46" s="371" t="s">
        <v>205</v>
      </c>
      <c r="D46" s="372"/>
      <c r="E46" s="373"/>
      <c r="F46" s="493"/>
      <c r="G46" s="386"/>
      <c r="H46" s="387"/>
      <c r="I46" s="388"/>
      <c r="J46" s="193" t="s">
        <v>207</v>
      </c>
      <c r="K46" s="413">
        <v>8538</v>
      </c>
      <c r="L46" s="413"/>
      <c r="M46" s="414"/>
      <c r="N46" s="486"/>
      <c r="O46" s="487"/>
      <c r="P46" s="487"/>
      <c r="Q46" s="487"/>
      <c r="R46" s="487"/>
      <c r="S46" s="487"/>
      <c r="T46" s="487"/>
      <c r="U46" s="487"/>
      <c r="V46" s="487"/>
      <c r="W46" s="488"/>
      <c r="Y46" s="35" t="s">
        <v>76</v>
      </c>
      <c r="Z46" s="36">
        <v>6</v>
      </c>
      <c r="AA46" s="36">
        <v>3</v>
      </c>
      <c r="AB46" s="36">
        <v>5</v>
      </c>
      <c r="AC46" s="37">
        <v>3</v>
      </c>
    </row>
    <row r="47" spans="1:29" ht="18" thickTop="1">
      <c r="A47" s="437"/>
      <c r="B47" s="438"/>
      <c r="C47" s="457" t="s">
        <v>204</v>
      </c>
      <c r="D47" s="458"/>
      <c r="E47" s="459"/>
      <c r="F47" s="493"/>
      <c r="G47" s="441" t="s">
        <v>208</v>
      </c>
      <c r="H47" s="442"/>
      <c r="I47" s="442"/>
      <c r="J47" s="442"/>
      <c r="K47" s="443"/>
      <c r="L47" s="489" t="s">
        <v>209</v>
      </c>
      <c r="M47" s="490"/>
      <c r="N47" s="490"/>
      <c r="O47" s="490"/>
      <c r="P47" s="490"/>
      <c r="Q47" s="490"/>
      <c r="R47" s="490"/>
      <c r="S47" s="490"/>
      <c r="T47" s="490"/>
      <c r="U47" s="490"/>
      <c r="V47" s="490"/>
      <c r="W47" s="491"/>
      <c r="Y47" s="35" t="s">
        <v>77</v>
      </c>
      <c r="Z47" s="36">
        <v>6</v>
      </c>
      <c r="AA47" s="36">
        <v>3</v>
      </c>
      <c r="AB47" s="36">
        <v>5</v>
      </c>
      <c r="AC47" s="37">
        <v>3</v>
      </c>
    </row>
    <row r="48" spans="1:29" ht="18" thickBot="1">
      <c r="A48" s="439"/>
      <c r="B48" s="440"/>
      <c r="C48" s="460"/>
      <c r="D48" s="461"/>
      <c r="E48" s="462"/>
      <c r="F48" s="494"/>
      <c r="G48" s="454" t="s">
        <v>28</v>
      </c>
      <c r="H48" s="455"/>
      <c r="I48" s="455"/>
      <c r="J48" s="455"/>
      <c r="K48" s="456"/>
      <c r="L48" s="473" t="s">
        <v>210</v>
      </c>
      <c r="M48" s="474"/>
      <c r="N48" s="474"/>
      <c r="O48" s="474"/>
      <c r="P48" s="474"/>
      <c r="Q48" s="474"/>
      <c r="R48" s="474"/>
      <c r="S48" s="474"/>
      <c r="T48" s="474"/>
      <c r="U48" s="474"/>
      <c r="V48" s="474"/>
      <c r="W48" s="475"/>
      <c r="Y48" s="35" t="s">
        <v>78</v>
      </c>
      <c r="Z48" s="36">
        <v>6</v>
      </c>
      <c r="AA48" s="36">
        <v>3</v>
      </c>
      <c r="AB48" s="36">
        <v>5</v>
      </c>
      <c r="AC48" s="37">
        <v>3</v>
      </c>
    </row>
    <row r="49" spans="25:29" ht="18" thickTop="1">
      <c r="Y49" s="35" t="s">
        <v>79</v>
      </c>
      <c r="Z49" s="36">
        <v>6</v>
      </c>
      <c r="AA49" s="36">
        <v>3</v>
      </c>
      <c r="AB49" s="36">
        <v>5</v>
      </c>
      <c r="AC49" s="37">
        <v>3</v>
      </c>
    </row>
    <row r="50" spans="6:29" ht="17.25" customHeight="1">
      <c r="F50" s="206"/>
      <c r="G50" s="207"/>
      <c r="H50" s="208"/>
      <c r="Y50" s="35" t="s">
        <v>80</v>
      </c>
      <c r="Z50" s="36">
        <v>7</v>
      </c>
      <c r="AA50" s="36">
        <v>4</v>
      </c>
      <c r="AB50" s="36">
        <v>5</v>
      </c>
      <c r="AC50" s="37">
        <v>3</v>
      </c>
    </row>
    <row r="51" spans="6:29" ht="17.25">
      <c r="F51" s="205"/>
      <c r="G51" s="205"/>
      <c r="H51" s="209"/>
      <c r="Y51" s="35" t="s">
        <v>81</v>
      </c>
      <c r="Z51" s="36">
        <v>7</v>
      </c>
      <c r="AA51" s="36">
        <v>4</v>
      </c>
      <c r="AB51" s="36">
        <v>5</v>
      </c>
      <c r="AC51" s="37">
        <v>3</v>
      </c>
    </row>
    <row r="52" spans="6:29" ht="17.25">
      <c r="F52" s="205"/>
      <c r="G52" s="205"/>
      <c r="H52" s="209"/>
      <c r="Y52" s="35" t="s">
        <v>82</v>
      </c>
      <c r="Z52" s="36">
        <v>7</v>
      </c>
      <c r="AA52" s="36">
        <v>4</v>
      </c>
      <c r="AB52" s="36">
        <v>5</v>
      </c>
      <c r="AC52" s="37">
        <v>3</v>
      </c>
    </row>
    <row r="53" spans="6:29" ht="17.25">
      <c r="F53" s="205"/>
      <c r="G53" s="205"/>
      <c r="H53" s="209"/>
      <c r="Y53" s="35" t="s">
        <v>83</v>
      </c>
      <c r="Z53" s="36">
        <v>7</v>
      </c>
      <c r="AA53" s="36">
        <v>4</v>
      </c>
      <c r="AB53" s="36">
        <v>5</v>
      </c>
      <c r="AC53" s="37">
        <v>3</v>
      </c>
    </row>
    <row r="54" spans="8:29" ht="17.25">
      <c r="H54" s="5"/>
      <c r="Y54" s="35" t="s">
        <v>84</v>
      </c>
      <c r="Z54" s="36">
        <v>7</v>
      </c>
      <c r="AA54" s="36">
        <v>4</v>
      </c>
      <c r="AB54" s="36">
        <v>5</v>
      </c>
      <c r="AC54" s="37">
        <v>3</v>
      </c>
    </row>
    <row r="55" spans="8:29" ht="17.25">
      <c r="H55" s="5"/>
      <c r="Y55" s="35" t="s">
        <v>85</v>
      </c>
      <c r="Z55" s="36">
        <v>7</v>
      </c>
      <c r="AA55" s="36">
        <v>4</v>
      </c>
      <c r="AB55" s="36">
        <v>5</v>
      </c>
      <c r="AC55" s="37">
        <v>3</v>
      </c>
    </row>
    <row r="56" spans="25:29" ht="17.25">
      <c r="Y56" s="35" t="s">
        <v>86</v>
      </c>
      <c r="Z56" s="36">
        <v>7</v>
      </c>
      <c r="AA56" s="36">
        <v>4</v>
      </c>
      <c r="AB56" s="36">
        <v>5</v>
      </c>
      <c r="AC56" s="37">
        <v>3</v>
      </c>
    </row>
    <row r="57" spans="25:29" ht="17.25">
      <c r="Y57" s="35" t="s">
        <v>87</v>
      </c>
      <c r="Z57" s="36">
        <v>7</v>
      </c>
      <c r="AA57" s="36">
        <v>4</v>
      </c>
      <c r="AB57" s="36">
        <v>5</v>
      </c>
      <c r="AC57" s="37">
        <v>3</v>
      </c>
    </row>
    <row r="58" spans="25:29" ht="17.25">
      <c r="Y58" s="35" t="s">
        <v>88</v>
      </c>
      <c r="Z58" s="36">
        <v>7</v>
      </c>
      <c r="AA58" s="36">
        <v>4</v>
      </c>
      <c r="AB58" s="36">
        <v>5</v>
      </c>
      <c r="AC58" s="37">
        <v>3</v>
      </c>
    </row>
    <row r="59" spans="25:29" ht="17.25">
      <c r="Y59" s="35" t="s">
        <v>89</v>
      </c>
      <c r="Z59" s="36">
        <v>7</v>
      </c>
      <c r="AA59" s="36">
        <v>4</v>
      </c>
      <c r="AB59" s="36">
        <v>5</v>
      </c>
      <c r="AC59" s="37">
        <v>3</v>
      </c>
    </row>
    <row r="60" spans="25:29" ht="17.25">
      <c r="Y60" s="35" t="s">
        <v>90</v>
      </c>
      <c r="Z60" s="36">
        <v>7</v>
      </c>
      <c r="AA60" s="36">
        <v>4</v>
      </c>
      <c r="AB60" s="36">
        <v>5</v>
      </c>
      <c r="AC60" s="37">
        <v>3</v>
      </c>
    </row>
    <row r="61" spans="25:29" ht="17.25">
      <c r="Y61" s="35" t="s">
        <v>91</v>
      </c>
      <c r="Z61" s="36">
        <v>7</v>
      </c>
      <c r="AA61" s="36">
        <v>4</v>
      </c>
      <c r="AB61" s="36">
        <v>5</v>
      </c>
      <c r="AC61" s="37">
        <v>3</v>
      </c>
    </row>
    <row r="62" spans="25:29" ht="17.25">
      <c r="Y62" s="35" t="s">
        <v>92</v>
      </c>
      <c r="Z62" s="36">
        <v>7</v>
      </c>
      <c r="AA62" s="36">
        <v>4</v>
      </c>
      <c r="AB62" s="36">
        <v>5</v>
      </c>
      <c r="AC62" s="37">
        <v>3</v>
      </c>
    </row>
    <row r="63" spans="25:29" ht="17.25">
      <c r="Y63" s="35" t="s">
        <v>93</v>
      </c>
      <c r="Z63" s="36">
        <v>7</v>
      </c>
      <c r="AA63" s="36">
        <v>4</v>
      </c>
      <c r="AB63" s="36">
        <v>5</v>
      </c>
      <c r="AC63" s="37">
        <v>3</v>
      </c>
    </row>
    <row r="64" spans="25:29" ht="17.25">
      <c r="Y64" s="35" t="s">
        <v>94</v>
      </c>
      <c r="Z64" s="36">
        <v>7</v>
      </c>
      <c r="AA64" s="36">
        <v>4</v>
      </c>
      <c r="AB64" s="36">
        <v>5</v>
      </c>
      <c r="AC64" s="37">
        <v>3</v>
      </c>
    </row>
    <row r="65" spans="25:29" ht="17.25">
      <c r="Y65" s="35" t="s">
        <v>95</v>
      </c>
      <c r="Z65" s="36">
        <v>7</v>
      </c>
      <c r="AA65" s="36">
        <v>4</v>
      </c>
      <c r="AB65" s="36">
        <v>5</v>
      </c>
      <c r="AC65" s="37">
        <v>3</v>
      </c>
    </row>
    <row r="66" spans="25:29" ht="17.25">
      <c r="Y66" s="35" t="s">
        <v>96</v>
      </c>
      <c r="Z66" s="36">
        <v>7</v>
      </c>
      <c r="AA66" s="36">
        <v>4</v>
      </c>
      <c r="AB66" s="36">
        <v>5</v>
      </c>
      <c r="AC66" s="37">
        <v>3</v>
      </c>
    </row>
    <row r="67" spans="25:29" ht="17.25">
      <c r="Y67" s="35" t="s">
        <v>97</v>
      </c>
      <c r="Z67" s="36">
        <v>7</v>
      </c>
      <c r="AA67" s="36">
        <v>4</v>
      </c>
      <c r="AB67" s="36">
        <v>5</v>
      </c>
      <c r="AC67" s="37">
        <v>3</v>
      </c>
    </row>
    <row r="68" spans="25:29" ht="17.25">
      <c r="Y68" s="35" t="s">
        <v>98</v>
      </c>
      <c r="Z68" s="36">
        <v>7</v>
      </c>
      <c r="AA68" s="36">
        <v>4</v>
      </c>
      <c r="AB68" s="36">
        <v>5</v>
      </c>
      <c r="AC68" s="37">
        <v>3</v>
      </c>
    </row>
    <row r="69" spans="25:29" ht="17.25">
      <c r="Y69" s="35" t="s">
        <v>99</v>
      </c>
      <c r="Z69" s="36">
        <v>7</v>
      </c>
      <c r="AA69" s="36">
        <v>4</v>
      </c>
      <c r="AB69" s="36">
        <v>5</v>
      </c>
      <c r="AC69" s="37">
        <v>3</v>
      </c>
    </row>
    <row r="70" spans="25:29" ht="17.25">
      <c r="Y70" s="35" t="s">
        <v>100</v>
      </c>
      <c r="Z70" s="36">
        <v>7</v>
      </c>
      <c r="AA70" s="36">
        <v>4</v>
      </c>
      <c r="AB70" s="36">
        <v>5</v>
      </c>
      <c r="AC70" s="37">
        <v>3</v>
      </c>
    </row>
    <row r="71" spans="25:29" ht="17.25">
      <c r="Y71" s="35" t="s">
        <v>101</v>
      </c>
      <c r="Z71" s="36">
        <v>7</v>
      </c>
      <c r="AA71" s="36">
        <v>4</v>
      </c>
      <c r="AB71" s="36">
        <v>5</v>
      </c>
      <c r="AC71" s="37">
        <v>3</v>
      </c>
    </row>
    <row r="72" spans="25:29" ht="17.25">
      <c r="Y72" s="35" t="s">
        <v>102</v>
      </c>
      <c r="Z72" s="36">
        <v>7</v>
      </c>
      <c r="AA72" s="36">
        <v>4</v>
      </c>
      <c r="AB72" s="36">
        <v>5</v>
      </c>
      <c r="AC72" s="37">
        <v>3</v>
      </c>
    </row>
    <row r="73" spans="25:29" ht="17.25">
      <c r="Y73" s="35" t="s">
        <v>103</v>
      </c>
      <c r="Z73" s="36">
        <v>7</v>
      </c>
      <c r="AA73" s="36">
        <v>4</v>
      </c>
      <c r="AB73" s="36">
        <v>5</v>
      </c>
      <c r="AC73" s="37">
        <v>3</v>
      </c>
    </row>
    <row r="74" spans="25:29" ht="17.25">
      <c r="Y74" s="35" t="s">
        <v>104</v>
      </c>
      <c r="Z74" s="36">
        <v>7</v>
      </c>
      <c r="AA74" s="36">
        <v>4</v>
      </c>
      <c r="AB74" s="36">
        <v>5</v>
      </c>
      <c r="AC74" s="37">
        <v>3</v>
      </c>
    </row>
    <row r="75" spans="25:29" ht="17.25">
      <c r="Y75" s="35" t="s">
        <v>105</v>
      </c>
      <c r="Z75" s="36">
        <v>7</v>
      </c>
      <c r="AA75" s="36">
        <v>4</v>
      </c>
      <c r="AB75" s="36">
        <v>5</v>
      </c>
      <c r="AC75" s="37">
        <v>3</v>
      </c>
    </row>
    <row r="76" spans="25:29" ht="17.25">
      <c r="Y76" s="35" t="s">
        <v>106</v>
      </c>
      <c r="Z76" s="36">
        <v>7</v>
      </c>
      <c r="AA76" s="36">
        <v>4</v>
      </c>
      <c r="AB76" s="36">
        <v>5</v>
      </c>
      <c r="AC76" s="37">
        <v>3</v>
      </c>
    </row>
    <row r="77" spans="25:29" ht="17.25">
      <c r="Y77" s="35" t="s">
        <v>107</v>
      </c>
      <c r="Z77" s="36">
        <v>7</v>
      </c>
      <c r="AA77" s="36">
        <v>4</v>
      </c>
      <c r="AB77" s="36">
        <v>5</v>
      </c>
      <c r="AC77" s="37">
        <v>3</v>
      </c>
    </row>
    <row r="78" spans="25:29" ht="17.25">
      <c r="Y78" s="35" t="s">
        <v>108</v>
      </c>
      <c r="Z78" s="36">
        <v>7</v>
      </c>
      <c r="AA78" s="36">
        <v>4</v>
      </c>
      <c r="AB78" s="36">
        <v>5</v>
      </c>
      <c r="AC78" s="37">
        <v>3</v>
      </c>
    </row>
    <row r="79" spans="25:29" ht="17.25">
      <c r="Y79" s="35" t="s">
        <v>109</v>
      </c>
      <c r="Z79" s="36">
        <v>7</v>
      </c>
      <c r="AA79" s="36">
        <v>4</v>
      </c>
      <c r="AB79" s="36">
        <v>5</v>
      </c>
      <c r="AC79" s="37">
        <v>3</v>
      </c>
    </row>
    <row r="80" spans="25:29" ht="18" thickBot="1">
      <c r="Y80" s="38" t="s">
        <v>110</v>
      </c>
      <c r="Z80" s="39">
        <v>7</v>
      </c>
      <c r="AA80" s="36">
        <v>4</v>
      </c>
      <c r="AB80" s="36">
        <v>5</v>
      </c>
      <c r="AC80" s="37">
        <v>3</v>
      </c>
    </row>
    <row r="81" spans="25:29" ht="17.25">
      <c r="Y81" s="35"/>
      <c r="Z81" s="36"/>
      <c r="AA81" s="36"/>
      <c r="AB81" s="36"/>
      <c r="AC81" s="37"/>
    </row>
    <row r="82" spans="25:29" ht="17.25">
      <c r="Y82" s="35"/>
      <c r="Z82" s="36"/>
      <c r="AA82" s="36"/>
      <c r="AB82" s="36"/>
      <c r="AC82" s="37"/>
    </row>
    <row r="83" spans="25:29" ht="17.25">
      <c r="Y83" s="35"/>
      <c r="Z83" s="36"/>
      <c r="AA83" s="36"/>
      <c r="AB83" s="36"/>
      <c r="AC83" s="37"/>
    </row>
    <row r="84" spans="25:29" ht="17.25">
      <c r="Y84" s="35"/>
      <c r="Z84" s="36"/>
      <c r="AA84" s="36"/>
      <c r="AB84" s="36"/>
      <c r="AC84" s="37"/>
    </row>
    <row r="85" spans="25:29" ht="18" thickBot="1">
      <c r="Y85" s="38"/>
      <c r="Z85" s="39"/>
      <c r="AA85" s="36"/>
      <c r="AB85" s="36"/>
      <c r="AC85" s="37"/>
    </row>
  </sheetData>
  <sheetProtection selectLockedCells="1"/>
  <mergeCells count="155">
    <mergeCell ref="G48:K48"/>
    <mergeCell ref="C47:E48"/>
    <mergeCell ref="C10:E11"/>
    <mergeCell ref="M14:N15"/>
    <mergeCell ref="L48:W48"/>
    <mergeCell ref="A1:W1"/>
    <mergeCell ref="T7:W9"/>
    <mergeCell ref="N45:W46"/>
    <mergeCell ref="L47:W47"/>
    <mergeCell ref="F45:F48"/>
    <mergeCell ref="A45:B48"/>
    <mergeCell ref="G47:K47"/>
    <mergeCell ref="M23:N23"/>
    <mergeCell ref="M24:N24"/>
    <mergeCell ref="A9:B10"/>
    <mergeCell ref="C9:E9"/>
    <mergeCell ref="F9:F10"/>
    <mergeCell ref="A41:A43"/>
    <mergeCell ref="B41:R41"/>
    <mergeCell ref="B43:R43"/>
    <mergeCell ref="D12:E12"/>
    <mergeCell ref="E14:E15"/>
    <mergeCell ref="G12:H12"/>
    <mergeCell ref="A13:R13"/>
    <mergeCell ref="F14:F15"/>
    <mergeCell ref="F11:F12"/>
    <mergeCell ref="B14:B15"/>
    <mergeCell ref="C14:C15"/>
    <mergeCell ref="D14:D15"/>
    <mergeCell ref="O14:O15"/>
    <mergeCell ref="K45:M45"/>
    <mergeCell ref="K46:M46"/>
    <mergeCell ref="M20:N20"/>
    <mergeCell ref="M21:N21"/>
    <mergeCell ref="M22:N22"/>
    <mergeCell ref="M25:N25"/>
    <mergeCell ref="M30:N30"/>
    <mergeCell ref="M32:N32"/>
    <mergeCell ref="M33:N33"/>
    <mergeCell ref="M34:N34"/>
    <mergeCell ref="P14:P15"/>
    <mergeCell ref="S9:S10"/>
    <mergeCell ref="S14:S15"/>
    <mergeCell ref="S11:S12"/>
    <mergeCell ref="G9:R9"/>
    <mergeCell ref="G11:H11"/>
    <mergeCell ref="A14:A15"/>
    <mergeCell ref="M18:N18"/>
    <mergeCell ref="M19:N19"/>
    <mergeCell ref="M16:N16"/>
    <mergeCell ref="G14:L15"/>
    <mergeCell ref="M17:N17"/>
    <mergeCell ref="C46:E46"/>
    <mergeCell ref="M39:N39"/>
    <mergeCell ref="M40:N40"/>
    <mergeCell ref="M26:N26"/>
    <mergeCell ref="M27:N27"/>
    <mergeCell ref="M28:N28"/>
    <mergeCell ref="C45:E45"/>
    <mergeCell ref="M29:N29"/>
    <mergeCell ref="M31:N31"/>
    <mergeCell ref="G45:I46"/>
    <mergeCell ref="Q30:R30"/>
    <mergeCell ref="Q31:R31"/>
    <mergeCell ref="Q32:R32"/>
    <mergeCell ref="Q33:R33"/>
    <mergeCell ref="Q39:R39"/>
    <mergeCell ref="Q40:R40"/>
    <mergeCell ref="Q34:R34"/>
    <mergeCell ref="Q24:R24"/>
    <mergeCell ref="Q25:R25"/>
    <mergeCell ref="Q26:R26"/>
    <mergeCell ref="Q27:R27"/>
    <mergeCell ref="Q28:R28"/>
    <mergeCell ref="Q29:R29"/>
    <mergeCell ref="T40:U40"/>
    <mergeCell ref="V40:W40"/>
    <mergeCell ref="Q16:R16"/>
    <mergeCell ref="Q17:R17"/>
    <mergeCell ref="Q18:R18"/>
    <mergeCell ref="Q19:R19"/>
    <mergeCell ref="Q20:R20"/>
    <mergeCell ref="Q21:R21"/>
    <mergeCell ref="Q22:R22"/>
    <mergeCell ref="Q23:R23"/>
    <mergeCell ref="V32:W32"/>
    <mergeCell ref="T32:U32"/>
    <mergeCell ref="T33:U33"/>
    <mergeCell ref="V33:W33"/>
    <mergeCell ref="T39:U39"/>
    <mergeCell ref="V39:W39"/>
    <mergeCell ref="T34:U34"/>
    <mergeCell ref="V34:W34"/>
    <mergeCell ref="T29:U29"/>
    <mergeCell ref="V29:W29"/>
    <mergeCell ref="T30:U30"/>
    <mergeCell ref="V30:W30"/>
    <mergeCell ref="T31:U31"/>
    <mergeCell ref="V31:W31"/>
    <mergeCell ref="T26:U26"/>
    <mergeCell ref="V26:W26"/>
    <mergeCell ref="T27:U27"/>
    <mergeCell ref="V27:W27"/>
    <mergeCell ref="T28:U28"/>
    <mergeCell ref="V28:W28"/>
    <mergeCell ref="T23:U23"/>
    <mergeCell ref="V23:W23"/>
    <mergeCell ref="T24:U24"/>
    <mergeCell ref="V24:W24"/>
    <mergeCell ref="T25:U25"/>
    <mergeCell ref="V25:W25"/>
    <mergeCell ref="T20:U20"/>
    <mergeCell ref="V20:W20"/>
    <mergeCell ref="T21:U21"/>
    <mergeCell ref="V21:W21"/>
    <mergeCell ref="T22:U22"/>
    <mergeCell ref="V22:W22"/>
    <mergeCell ref="T17:U17"/>
    <mergeCell ref="V17:W17"/>
    <mergeCell ref="T18:U18"/>
    <mergeCell ref="V18:W18"/>
    <mergeCell ref="T19:U19"/>
    <mergeCell ref="V19:W19"/>
    <mergeCell ref="T14:U14"/>
    <mergeCell ref="T15:U15"/>
    <mergeCell ref="V14:W14"/>
    <mergeCell ref="V15:W15"/>
    <mergeCell ref="T16:U16"/>
    <mergeCell ref="V16:W16"/>
    <mergeCell ref="T12:U12"/>
    <mergeCell ref="V12:W12"/>
    <mergeCell ref="F5:K5"/>
    <mergeCell ref="F6:K6"/>
    <mergeCell ref="Q3:R3"/>
    <mergeCell ref="T3:V3"/>
    <mergeCell ref="L5:O5"/>
    <mergeCell ref="Q5:U5"/>
    <mergeCell ref="I12:L12"/>
    <mergeCell ref="I11:L11"/>
    <mergeCell ref="M35:N35"/>
    <mergeCell ref="Q35:R35"/>
    <mergeCell ref="T35:U35"/>
    <mergeCell ref="V35:W35"/>
    <mergeCell ref="M36:N36"/>
    <mergeCell ref="Q36:R36"/>
    <mergeCell ref="T36:U36"/>
    <mergeCell ref="V36:W36"/>
    <mergeCell ref="M37:N37"/>
    <mergeCell ref="Q37:R37"/>
    <mergeCell ref="T37:U37"/>
    <mergeCell ref="V37:W37"/>
    <mergeCell ref="M38:N38"/>
    <mergeCell ref="Q38:R38"/>
    <mergeCell ref="T38:U38"/>
    <mergeCell ref="V38:W38"/>
  </mergeCells>
  <dataValidations count="6">
    <dataValidation errorStyle="warning" type="whole" operator="lessThan" allowBlank="1" showInputMessage="1" showErrorMessage="1" error="生年月日が入力されれば年齢は自動的に計算されます！&#10;入力をやめる場合は「キャンセル」を選択してください。" sqref="M16:N40">
      <formula1>0</formula1>
    </dataValidation>
    <dataValidation errorStyle="warning" type="whole" operator="lessThan" allowBlank="1" showInputMessage="1" showErrorMessage="1" error="種目・生年月日を入力すると自動的に入力されます。&#10;入力をやめる場合は「キャンセル」を選択してください。" sqref="D16:D40">
      <formula1>0</formula1>
    </dataValidation>
    <dataValidation type="list" allowBlank="1" showInputMessage="1" showErrorMessage="1" sqref="C16:C40">
      <formula1>$Y$11:$Y$12</formula1>
    </dataValidation>
    <dataValidation allowBlank="1" showInputMessage="1" showErrorMessage="1" imeMode="off" sqref="Q26:R30 V12:W12 S11:S12 V16:W40 S16:S40 Q34:R40"/>
    <dataValidation allowBlank="1" showInputMessage="1" showErrorMessage="1" prompt="半角数字の”1”で&#10;✔マークがつきます" imeMode="off" sqref="B12 G11:H12 M11:M12 Q11:Q12 T10:T11 V10"/>
    <dataValidation type="list" allowBlank="1" showInputMessage="1" showErrorMessage="1" prompt="「男」または「女」" error="「男」または「女」と入力してください！" sqref="B11">
      <formula1>$O$30:$O$31</formula1>
    </dataValidation>
  </dataValidations>
  <printOptions/>
  <pageMargins left="0.7874015748031497" right="0.1968503937007874" top="0.3937007874015748" bottom="0.1968503937007874" header="0.5118110236220472" footer="0.5118110236220472"/>
  <pageSetup cellComments="asDisplayed" fitToHeight="1" fitToWidth="1" horizontalDpi="600" verticalDpi="600" orientation="portrait" paperSize="9" scale="76" r:id="rId4"/>
  <drawing r:id="rId3"/>
  <legacyDrawing r:id="rId2"/>
</worksheet>
</file>

<file path=xl/worksheets/sheet3.xml><?xml version="1.0" encoding="utf-8"?>
<worksheet xmlns="http://schemas.openxmlformats.org/spreadsheetml/2006/main" xmlns:r="http://schemas.openxmlformats.org/officeDocument/2006/relationships">
  <dimension ref="A1:O27"/>
  <sheetViews>
    <sheetView view="pageBreakPreview" zoomScale="85" zoomScaleSheetLayoutView="85" zoomScalePageLayoutView="0" workbookViewId="0" topLeftCell="A1">
      <selection activeCell="J15" sqref="J15"/>
    </sheetView>
  </sheetViews>
  <sheetFormatPr defaultColWidth="9.00390625" defaultRowHeight="23.25" customHeight="1"/>
  <cols>
    <col min="1" max="1" width="5.50390625" style="178" customWidth="1"/>
    <col min="2" max="2" width="12.50390625" style="178" customWidth="1"/>
    <col min="3" max="5" width="9.00390625" style="178" customWidth="1"/>
    <col min="6" max="6" width="9.875" style="178" customWidth="1"/>
    <col min="7" max="16384" width="9.00390625" style="178" customWidth="1"/>
  </cols>
  <sheetData>
    <row r="1" spans="8:10" ht="23.25" customHeight="1" thickBot="1" thickTop="1">
      <c r="H1" s="335" t="s">
        <v>236</v>
      </c>
      <c r="I1" s="342"/>
      <c r="J1" s="336"/>
    </row>
    <row r="2" ht="41.25" customHeight="1" thickBot="1" thickTop="1">
      <c r="A2" s="192" t="s">
        <v>201</v>
      </c>
    </row>
    <row r="3" spans="7:12" ht="23.25" customHeight="1" thickBot="1" thickTop="1">
      <c r="G3" s="511" t="s">
        <v>199</v>
      </c>
      <c r="H3" s="512"/>
      <c r="I3" s="172" t="s">
        <v>3</v>
      </c>
      <c r="K3" s="173"/>
      <c r="L3" s="173"/>
    </row>
    <row r="4" spans="7:15" ht="16.5" thickBot="1" thickTop="1">
      <c r="G4" s="513" t="s">
        <v>0</v>
      </c>
      <c r="H4" s="513"/>
      <c r="K4" s="176"/>
      <c r="L4" s="177"/>
      <c r="M4" s="179"/>
      <c r="N4" s="179"/>
      <c r="O4" s="179"/>
    </row>
    <row r="5" spans="6:10" ht="23.25" customHeight="1" thickBot="1" thickTop="1">
      <c r="F5" s="174" t="s">
        <v>20</v>
      </c>
      <c r="G5" s="500" t="s">
        <v>200</v>
      </c>
      <c r="H5" s="501"/>
      <c r="I5" s="501"/>
      <c r="J5" s="180" t="s">
        <v>191</v>
      </c>
    </row>
    <row r="6" spans="7:10" ht="23.25" customHeight="1" thickTop="1">
      <c r="G6" s="181"/>
      <c r="H6" s="182"/>
      <c r="I6" s="182"/>
      <c r="J6" s="183"/>
    </row>
    <row r="7" spans="7:10" ht="23.25" customHeight="1">
      <c r="G7" s="181"/>
      <c r="H7" s="182"/>
      <c r="I7" s="182"/>
      <c r="J7" s="183"/>
    </row>
    <row r="8" spans="1:10" ht="39" customHeight="1">
      <c r="A8" s="514" t="s">
        <v>186</v>
      </c>
      <c r="B8" s="514"/>
      <c r="C8" s="514"/>
      <c r="D8" s="514"/>
      <c r="E8" s="514"/>
      <c r="F8" s="514"/>
      <c r="G8" s="514"/>
      <c r="H8" s="514"/>
      <c r="I8" s="514"/>
      <c r="J8" s="514"/>
    </row>
    <row r="9" ht="23.25" customHeight="1">
      <c r="B9" s="177" t="s">
        <v>234</v>
      </c>
    </row>
    <row r="10" ht="23.25" customHeight="1">
      <c r="B10" s="177" t="s">
        <v>190</v>
      </c>
    </row>
    <row r="13" spans="2:9" ht="29.25" thickBot="1">
      <c r="B13" s="515" t="s">
        <v>187</v>
      </c>
      <c r="C13" s="517" t="s">
        <v>27</v>
      </c>
      <c r="D13" s="517"/>
      <c r="E13" s="517"/>
      <c r="F13" s="517"/>
      <c r="G13" s="517"/>
      <c r="H13" s="190" t="s">
        <v>17</v>
      </c>
      <c r="I13" s="184" t="s">
        <v>192</v>
      </c>
    </row>
    <row r="14" spans="2:9" ht="39.75" customHeight="1" thickBot="1" thickTop="1">
      <c r="B14" s="516"/>
      <c r="C14" s="518" t="s">
        <v>202</v>
      </c>
      <c r="D14" s="519"/>
      <c r="E14" s="519"/>
      <c r="F14" s="519"/>
      <c r="G14" s="520"/>
      <c r="H14" s="521">
        <v>17903</v>
      </c>
      <c r="I14" s="523">
        <v>100</v>
      </c>
    </row>
    <row r="15" spans="2:9" ht="23.25" customHeight="1" thickBot="1" thickTop="1">
      <c r="B15" s="191" t="s">
        <v>21</v>
      </c>
      <c r="C15" s="502" t="s">
        <v>203</v>
      </c>
      <c r="D15" s="503"/>
      <c r="E15" s="503"/>
      <c r="F15" s="503"/>
      <c r="G15" s="504"/>
      <c r="H15" s="522"/>
      <c r="I15" s="524"/>
    </row>
    <row r="16" spans="2:9" ht="15" thickTop="1">
      <c r="B16" s="505" t="s">
        <v>39</v>
      </c>
      <c r="C16" s="505"/>
      <c r="D16" s="505"/>
      <c r="E16" s="505"/>
      <c r="F16" s="505"/>
      <c r="G16" s="505"/>
      <c r="H16" s="505"/>
      <c r="I16" s="505"/>
    </row>
    <row r="17" spans="2:9" ht="15" thickBot="1">
      <c r="B17" s="506" t="s">
        <v>14</v>
      </c>
      <c r="C17" s="507"/>
      <c r="D17" s="508"/>
      <c r="E17" s="506" t="s">
        <v>15</v>
      </c>
      <c r="F17" s="507"/>
      <c r="G17" s="507"/>
      <c r="H17" s="507"/>
      <c r="I17" s="508"/>
    </row>
    <row r="18" spans="2:9" ht="23.25" customHeight="1" thickTop="1">
      <c r="B18" s="218"/>
      <c r="C18" s="509" t="s">
        <v>193</v>
      </c>
      <c r="D18" s="510"/>
      <c r="E18" s="222"/>
      <c r="F18" s="223" t="s">
        <v>197</v>
      </c>
      <c r="G18" s="220"/>
      <c r="H18" s="186" t="s">
        <v>195</v>
      </c>
      <c r="I18" s="187"/>
    </row>
    <row r="19" spans="2:9" ht="23.25" customHeight="1" thickBot="1">
      <c r="B19" s="219">
        <v>1</v>
      </c>
      <c r="C19" s="495" t="s">
        <v>194</v>
      </c>
      <c r="D19" s="496"/>
      <c r="E19" s="224">
        <v>1</v>
      </c>
      <c r="F19" s="225" t="s">
        <v>198</v>
      </c>
      <c r="G19" s="221"/>
      <c r="H19" s="188" t="s">
        <v>196</v>
      </c>
      <c r="I19" s="189"/>
    </row>
    <row r="20" spans="2:11" ht="48" customHeight="1" thickTop="1">
      <c r="B20" s="185"/>
      <c r="C20" s="185"/>
      <c r="D20" s="185"/>
      <c r="E20" s="185"/>
      <c r="F20" s="185"/>
      <c r="G20" s="185"/>
      <c r="H20" s="185"/>
      <c r="I20" s="185"/>
      <c r="J20" s="175"/>
      <c r="K20" s="185"/>
    </row>
    <row r="21" spans="1:11" ht="26.25" customHeight="1">
      <c r="A21" s="497" t="s">
        <v>188</v>
      </c>
      <c r="B21" s="497"/>
      <c r="C21" s="497"/>
      <c r="D21" s="497"/>
      <c r="E21" s="497"/>
      <c r="F21" s="497" t="s">
        <v>189</v>
      </c>
      <c r="G21" s="497"/>
      <c r="H21" s="497"/>
      <c r="I21" s="497"/>
      <c r="J21" s="497"/>
      <c r="K21" s="185"/>
    </row>
    <row r="22" spans="1:10" ht="26.25" customHeight="1">
      <c r="A22" s="498"/>
      <c r="B22" s="498"/>
      <c r="C22" s="498"/>
      <c r="D22" s="498"/>
      <c r="E22" s="498"/>
      <c r="F22" s="498"/>
      <c r="G22" s="498"/>
      <c r="H22" s="498"/>
      <c r="I22" s="498"/>
      <c r="J22" s="498"/>
    </row>
    <row r="23" spans="1:10" ht="26.25" customHeight="1">
      <c r="A23" s="498"/>
      <c r="B23" s="498"/>
      <c r="C23" s="498"/>
      <c r="D23" s="498"/>
      <c r="E23" s="498"/>
      <c r="F23" s="498"/>
      <c r="G23" s="498"/>
      <c r="H23" s="498"/>
      <c r="I23" s="498"/>
      <c r="J23" s="498"/>
    </row>
    <row r="24" spans="1:10" ht="26.25" customHeight="1">
      <c r="A24" s="498"/>
      <c r="B24" s="498"/>
      <c r="C24" s="498"/>
      <c r="D24" s="498"/>
      <c r="E24" s="498"/>
      <c r="F24" s="498"/>
      <c r="G24" s="498"/>
      <c r="H24" s="498"/>
      <c r="I24" s="498"/>
      <c r="J24" s="498"/>
    </row>
    <row r="25" spans="1:10" ht="26.25" customHeight="1">
      <c r="A25" s="498"/>
      <c r="B25" s="498"/>
      <c r="C25" s="498"/>
      <c r="D25" s="498"/>
      <c r="E25" s="498"/>
      <c r="F25" s="498"/>
      <c r="G25" s="498"/>
      <c r="H25" s="498"/>
      <c r="I25" s="498"/>
      <c r="J25" s="498"/>
    </row>
    <row r="26" spans="1:10" ht="26.25" customHeight="1">
      <c r="A26" s="498"/>
      <c r="B26" s="498"/>
      <c r="C26" s="498"/>
      <c r="D26" s="498"/>
      <c r="E26" s="498"/>
      <c r="F26" s="498"/>
      <c r="G26" s="498"/>
      <c r="H26" s="498"/>
      <c r="I26" s="498"/>
      <c r="J26" s="498"/>
    </row>
    <row r="27" spans="1:10" ht="26.25" customHeight="1">
      <c r="A27" s="499"/>
      <c r="B27" s="499"/>
      <c r="C27" s="499"/>
      <c r="D27" s="499"/>
      <c r="E27" s="499"/>
      <c r="F27" s="499"/>
      <c r="G27" s="499"/>
      <c r="H27" s="499"/>
      <c r="I27" s="499"/>
      <c r="J27" s="499"/>
    </row>
  </sheetData>
  <sheetProtection/>
  <mergeCells count="18">
    <mergeCell ref="H1:J1"/>
    <mergeCell ref="G3:H3"/>
    <mergeCell ref="G4:H4"/>
    <mergeCell ref="A8:J8"/>
    <mergeCell ref="B13:B14"/>
    <mergeCell ref="C13:G13"/>
    <mergeCell ref="C14:G14"/>
    <mergeCell ref="H14:H15"/>
    <mergeCell ref="I14:I15"/>
    <mergeCell ref="C19:D19"/>
    <mergeCell ref="A21:E27"/>
    <mergeCell ref="F21:J27"/>
    <mergeCell ref="G5:I5"/>
    <mergeCell ref="C15:G15"/>
    <mergeCell ref="B16:I16"/>
    <mergeCell ref="B17:D17"/>
    <mergeCell ref="E17:I17"/>
    <mergeCell ref="C18:D18"/>
  </mergeCells>
  <dataValidations count="1">
    <dataValidation allowBlank="1" showInputMessage="1" showErrorMessage="1" prompt="数字の”1”で&#10;✔マークがつきます" imeMode="off" sqref="B18:B19 E18:E19 G18:G19"/>
  </dataValidations>
  <printOptions/>
  <pageMargins left="0.7874015748031497" right="0.1968503937007874" top="0.1968503937007874" bottom="0.1968503937007874" header="0.5118110236220472" footer="0.5118110236220472"/>
  <pageSetup horizontalDpi="600" verticalDpi="600" orientation="portrait" paperSize="9" scale="98" r:id="rId4"/>
  <drawing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O27"/>
  <sheetViews>
    <sheetView view="pageBreakPreview" zoomScale="85" zoomScaleSheetLayoutView="85" zoomScalePageLayoutView="0" workbookViewId="0" topLeftCell="A1">
      <selection activeCell="U27" sqref="U27"/>
    </sheetView>
  </sheetViews>
  <sheetFormatPr defaultColWidth="9.00390625" defaultRowHeight="23.25" customHeight="1"/>
  <cols>
    <col min="1" max="1" width="5.50390625" style="178" customWidth="1"/>
    <col min="2" max="2" width="12.50390625" style="178" customWidth="1"/>
    <col min="3" max="5" width="9.00390625" style="178" customWidth="1"/>
    <col min="6" max="6" width="9.625" style="178" customWidth="1"/>
    <col min="7" max="16384" width="9.00390625" style="178" customWidth="1"/>
  </cols>
  <sheetData>
    <row r="1" spans="8:10" ht="23.25" customHeight="1" thickBot="1" thickTop="1">
      <c r="H1" s="337" t="s">
        <v>237</v>
      </c>
      <c r="I1" s="338"/>
      <c r="J1" s="339"/>
    </row>
    <row r="2" ht="41.25" customHeight="1" thickBot="1" thickTop="1">
      <c r="A2" s="192" t="s">
        <v>201</v>
      </c>
    </row>
    <row r="3" spans="7:12" ht="23.25" customHeight="1" thickBot="1" thickTop="1">
      <c r="G3" s="500">
        <f>'参加者名簿'!F5&amp;""</f>
      </c>
      <c r="H3" s="528"/>
      <c r="I3" s="172" t="s">
        <v>3</v>
      </c>
      <c r="K3" s="173"/>
      <c r="L3" s="173"/>
    </row>
    <row r="4" spans="7:15" ht="16.5" thickBot="1" thickTop="1">
      <c r="G4" s="513" t="s">
        <v>0</v>
      </c>
      <c r="H4" s="513"/>
      <c r="K4" s="176"/>
      <c r="L4" s="177"/>
      <c r="M4" s="179"/>
      <c r="N4" s="179"/>
      <c r="O4" s="179"/>
    </row>
    <row r="5" spans="6:10" ht="23.25" customHeight="1" thickBot="1" thickTop="1">
      <c r="F5" s="174" t="s">
        <v>20</v>
      </c>
      <c r="G5" s="500"/>
      <c r="H5" s="501"/>
      <c r="I5" s="501"/>
      <c r="J5" s="180" t="s">
        <v>191</v>
      </c>
    </row>
    <row r="6" spans="7:10" ht="23.25" customHeight="1" thickTop="1">
      <c r="G6" s="181"/>
      <c r="H6" s="182"/>
      <c r="I6" s="182"/>
      <c r="J6" s="183"/>
    </row>
    <row r="7" spans="7:10" ht="23.25" customHeight="1">
      <c r="G7" s="181"/>
      <c r="H7" s="182"/>
      <c r="I7" s="182"/>
      <c r="J7" s="183"/>
    </row>
    <row r="8" spans="1:10" ht="39" customHeight="1">
      <c r="A8" s="514" t="s">
        <v>186</v>
      </c>
      <c r="B8" s="514"/>
      <c r="C8" s="514"/>
      <c r="D8" s="514"/>
      <c r="E8" s="514"/>
      <c r="F8" s="514"/>
      <c r="G8" s="514"/>
      <c r="H8" s="514"/>
      <c r="I8" s="514"/>
      <c r="J8" s="514"/>
    </row>
    <row r="9" ht="23.25" customHeight="1">
      <c r="B9" s="177" t="s">
        <v>234</v>
      </c>
    </row>
    <row r="10" ht="23.25" customHeight="1">
      <c r="B10" s="177" t="s">
        <v>190</v>
      </c>
    </row>
    <row r="13" spans="2:9" ht="29.25" thickBot="1">
      <c r="B13" s="515" t="s">
        <v>187</v>
      </c>
      <c r="C13" s="517" t="s">
        <v>27</v>
      </c>
      <c r="D13" s="517"/>
      <c r="E13" s="517"/>
      <c r="F13" s="517"/>
      <c r="G13" s="517"/>
      <c r="H13" s="190" t="s">
        <v>17</v>
      </c>
      <c r="I13" s="184" t="s">
        <v>192</v>
      </c>
    </row>
    <row r="14" spans="2:9" ht="39.75" customHeight="1" thickBot="1" thickTop="1">
      <c r="B14" s="516"/>
      <c r="C14" s="529" t="s">
        <v>393</v>
      </c>
      <c r="D14" s="530"/>
      <c r="E14" s="530"/>
      <c r="F14" s="530"/>
      <c r="G14" s="531"/>
      <c r="H14" s="532"/>
      <c r="I14" s="523"/>
    </row>
    <row r="15" spans="2:9" ht="23.25" customHeight="1" thickBot="1" thickTop="1">
      <c r="B15" s="191" t="s">
        <v>21</v>
      </c>
      <c r="C15" s="525"/>
      <c r="D15" s="526"/>
      <c r="E15" s="526"/>
      <c r="F15" s="526"/>
      <c r="G15" s="527"/>
      <c r="H15" s="533"/>
      <c r="I15" s="524"/>
    </row>
    <row r="16" spans="2:9" ht="15" thickTop="1">
      <c r="B16" s="505" t="s">
        <v>39</v>
      </c>
      <c r="C16" s="505"/>
      <c r="D16" s="505"/>
      <c r="E16" s="505"/>
      <c r="F16" s="505"/>
      <c r="G16" s="505"/>
      <c r="H16" s="505"/>
      <c r="I16" s="505"/>
    </row>
    <row r="17" spans="2:9" ht="15" thickBot="1">
      <c r="B17" s="506" t="s">
        <v>14</v>
      </c>
      <c r="C17" s="507"/>
      <c r="D17" s="508"/>
      <c r="E17" s="506" t="s">
        <v>15</v>
      </c>
      <c r="F17" s="507"/>
      <c r="G17" s="507"/>
      <c r="H17" s="507"/>
      <c r="I17" s="508"/>
    </row>
    <row r="18" spans="2:9" ht="23.25" customHeight="1" thickTop="1">
      <c r="B18" s="230"/>
      <c r="C18" s="509" t="s">
        <v>193</v>
      </c>
      <c r="D18" s="510"/>
      <c r="E18" s="228"/>
      <c r="F18" s="223" t="s">
        <v>197</v>
      </c>
      <c r="G18" s="226"/>
      <c r="H18" s="186" t="s">
        <v>195</v>
      </c>
      <c r="I18" s="187"/>
    </row>
    <row r="19" spans="2:9" ht="23.25" customHeight="1" thickBot="1">
      <c r="B19" s="231"/>
      <c r="C19" s="495" t="s">
        <v>194</v>
      </c>
      <c r="D19" s="496"/>
      <c r="E19" s="229"/>
      <c r="F19" s="225" t="s">
        <v>198</v>
      </c>
      <c r="G19" s="227"/>
      <c r="H19" s="188" t="s">
        <v>196</v>
      </c>
      <c r="I19" s="189"/>
    </row>
    <row r="20" spans="2:11" ht="48" customHeight="1" thickTop="1">
      <c r="B20" s="185"/>
      <c r="C20" s="185"/>
      <c r="D20" s="185"/>
      <c r="E20" s="185"/>
      <c r="F20" s="185"/>
      <c r="G20" s="185"/>
      <c r="H20" s="185"/>
      <c r="I20" s="185"/>
      <c r="J20" s="175"/>
      <c r="K20" s="185"/>
    </row>
    <row r="21" spans="1:11" ht="26.25" customHeight="1">
      <c r="A21" s="497" t="s">
        <v>188</v>
      </c>
      <c r="B21" s="497"/>
      <c r="C21" s="497"/>
      <c r="D21" s="497"/>
      <c r="E21" s="497"/>
      <c r="F21" s="497" t="s">
        <v>189</v>
      </c>
      <c r="G21" s="497"/>
      <c r="H21" s="497"/>
      <c r="I21" s="497"/>
      <c r="J21" s="497"/>
      <c r="K21" s="185"/>
    </row>
    <row r="22" spans="1:10" ht="26.25" customHeight="1">
      <c r="A22" s="498"/>
      <c r="B22" s="498"/>
      <c r="C22" s="498"/>
      <c r="D22" s="498"/>
      <c r="E22" s="498"/>
      <c r="F22" s="498"/>
      <c r="G22" s="498"/>
      <c r="H22" s="498"/>
      <c r="I22" s="498"/>
      <c r="J22" s="498"/>
    </row>
    <row r="23" spans="1:10" ht="26.25" customHeight="1">
      <c r="A23" s="498"/>
      <c r="B23" s="498"/>
      <c r="C23" s="498"/>
      <c r="D23" s="498"/>
      <c r="E23" s="498"/>
      <c r="F23" s="498"/>
      <c r="G23" s="498"/>
      <c r="H23" s="498"/>
      <c r="I23" s="498"/>
      <c r="J23" s="498"/>
    </row>
    <row r="24" spans="1:10" ht="26.25" customHeight="1">
      <c r="A24" s="498"/>
      <c r="B24" s="498"/>
      <c r="C24" s="498"/>
      <c r="D24" s="498"/>
      <c r="E24" s="498"/>
      <c r="F24" s="498"/>
      <c r="G24" s="498"/>
      <c r="H24" s="498"/>
      <c r="I24" s="498"/>
      <c r="J24" s="498"/>
    </row>
    <row r="25" spans="1:10" ht="26.25" customHeight="1">
      <c r="A25" s="498"/>
      <c r="B25" s="498"/>
      <c r="C25" s="498"/>
      <c r="D25" s="498"/>
      <c r="E25" s="498"/>
      <c r="F25" s="498"/>
      <c r="G25" s="498"/>
      <c r="H25" s="498"/>
      <c r="I25" s="498"/>
      <c r="J25" s="498"/>
    </row>
    <row r="26" spans="1:10" ht="26.25" customHeight="1">
      <c r="A26" s="498"/>
      <c r="B26" s="498"/>
      <c r="C26" s="498"/>
      <c r="D26" s="498"/>
      <c r="E26" s="498"/>
      <c r="F26" s="498"/>
      <c r="G26" s="498"/>
      <c r="H26" s="498"/>
      <c r="I26" s="498"/>
      <c r="J26" s="498"/>
    </row>
    <row r="27" spans="1:10" ht="26.25" customHeight="1">
      <c r="A27" s="499"/>
      <c r="B27" s="499"/>
      <c r="C27" s="499"/>
      <c r="D27" s="499"/>
      <c r="E27" s="499"/>
      <c r="F27" s="499"/>
      <c r="G27" s="499"/>
      <c r="H27" s="499"/>
      <c r="I27" s="499"/>
      <c r="J27" s="499"/>
    </row>
  </sheetData>
  <sheetProtection selectLockedCells="1"/>
  <mergeCells count="18">
    <mergeCell ref="G5:I5"/>
    <mergeCell ref="H1:J1"/>
    <mergeCell ref="G4:H4"/>
    <mergeCell ref="G3:H3"/>
    <mergeCell ref="A8:J8"/>
    <mergeCell ref="B13:B14"/>
    <mergeCell ref="C13:G13"/>
    <mergeCell ref="C14:G14"/>
    <mergeCell ref="H14:H15"/>
    <mergeCell ref="I14:I15"/>
    <mergeCell ref="C15:G15"/>
    <mergeCell ref="F21:J27"/>
    <mergeCell ref="B17:D17"/>
    <mergeCell ref="E17:I17"/>
    <mergeCell ref="C18:D18"/>
    <mergeCell ref="C19:D19"/>
    <mergeCell ref="B16:I16"/>
    <mergeCell ref="A21:E27"/>
  </mergeCells>
  <dataValidations count="1">
    <dataValidation allowBlank="1" showInputMessage="1" showErrorMessage="1" prompt="※苗字と名前の間に全角スペースを一つ入れてください！" sqref="C14:G14"/>
  </dataValidations>
  <printOptions/>
  <pageMargins left="0.7874015748031497" right="0.1968503937007874" top="0.1968503937007874" bottom="0.1968503937007874" header="0.5118110236220472" footer="0.5118110236220472"/>
  <pageSetup horizontalDpi="600" verticalDpi="600" orientation="portrait" paperSize="9" scale="98" r:id="rId3"/>
  <legacy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E85"/>
  <sheetViews>
    <sheetView view="pageBreakPreview" zoomScale="85" zoomScaleSheetLayoutView="85" zoomScalePageLayoutView="0" workbookViewId="0" topLeftCell="A1">
      <selection activeCell="E19" sqref="E19"/>
    </sheetView>
  </sheetViews>
  <sheetFormatPr defaultColWidth="9.00390625" defaultRowHeight="13.5"/>
  <cols>
    <col min="1" max="1" width="8.625" style="5" customWidth="1"/>
    <col min="2" max="2" width="3.75390625" style="15" bestFit="1" customWidth="1"/>
    <col min="3" max="3" width="6.25390625" style="15" customWidth="1"/>
    <col min="4" max="4" width="3.75390625" style="15" customWidth="1"/>
    <col min="5" max="5" width="13.375" style="5" customWidth="1"/>
    <col min="6" max="6" width="10.625" style="5" customWidth="1"/>
    <col min="7" max="8" width="2.50390625" style="6" customWidth="1"/>
    <col min="9" max="9" width="1.37890625" style="6" customWidth="1"/>
    <col min="10" max="10" width="2.50390625" style="6" customWidth="1"/>
    <col min="11" max="11" width="1.37890625" style="6" customWidth="1"/>
    <col min="12" max="12" width="2.50390625" style="6" customWidth="1"/>
    <col min="13" max="14" width="3.125" style="6" customWidth="1"/>
    <col min="15" max="15" width="4.00390625" style="5" customWidth="1"/>
    <col min="16" max="16" width="5.75390625" style="5" customWidth="1"/>
    <col min="17" max="17" width="3.125" style="5" customWidth="1"/>
    <col min="18" max="18" width="8.875" style="5" customWidth="1"/>
    <col min="19" max="19" width="9.50390625" style="5" customWidth="1"/>
    <col min="20" max="20" width="3.125" style="5" customWidth="1"/>
    <col min="21" max="21" width="6.375" style="5" customWidth="1"/>
    <col min="22" max="22" width="3.125" style="5" customWidth="1"/>
    <col min="23" max="23" width="6.375" style="5" customWidth="1"/>
    <col min="24" max="24" width="64.125" style="159" customWidth="1"/>
    <col min="25" max="25" width="7.00390625" style="5" bestFit="1" customWidth="1"/>
    <col min="26" max="26" width="9.00390625" style="5" bestFit="1" customWidth="1"/>
    <col min="27" max="27" width="7.125" style="5" bestFit="1" customWidth="1"/>
    <col min="28" max="28" width="9.00390625" style="5" bestFit="1" customWidth="1"/>
    <col min="29" max="29" width="7.125" style="5" bestFit="1" customWidth="1"/>
    <col min="30" max="30" width="6.25390625" style="5" bestFit="1" customWidth="1"/>
    <col min="31" max="31" width="9.00390625" style="159" customWidth="1"/>
    <col min="32" max="16384" width="9.00390625" style="5" customWidth="1"/>
  </cols>
  <sheetData>
    <row r="1" spans="1:31" s="1" customFormat="1" ht="30" customHeight="1">
      <c r="A1" s="476" t="str">
        <f>IF(COUNTIF(X16:X40,"")+COUNTIF(AE16:AE40,"")=50,"日本スポーツマスターズ２０１７　　空手道競技　参加申込書",1)</f>
        <v>日本スポーツマスターズ２０１７　　空手道競技　参加申込書</v>
      </c>
      <c r="B1" s="476"/>
      <c r="C1" s="476"/>
      <c r="D1" s="476"/>
      <c r="E1" s="476"/>
      <c r="F1" s="476"/>
      <c r="G1" s="476"/>
      <c r="H1" s="476"/>
      <c r="I1" s="476"/>
      <c r="J1" s="476"/>
      <c r="K1" s="476"/>
      <c r="L1" s="476"/>
      <c r="M1" s="476"/>
      <c r="N1" s="476"/>
      <c r="O1" s="476"/>
      <c r="P1" s="476"/>
      <c r="Q1" s="476"/>
      <c r="R1" s="476"/>
      <c r="S1" s="476"/>
      <c r="T1" s="476"/>
      <c r="U1" s="476"/>
      <c r="V1" s="476"/>
      <c r="W1" s="476"/>
      <c r="X1" s="158"/>
      <c r="AE1" s="159"/>
    </row>
    <row r="2" spans="2:31" s="1" customFormat="1" ht="11.25" customHeight="1" thickBot="1">
      <c r="B2" s="16"/>
      <c r="C2" s="21"/>
      <c r="D2" s="21"/>
      <c r="E2" s="2"/>
      <c r="F2" s="2"/>
      <c r="G2" s="6"/>
      <c r="H2" s="6"/>
      <c r="I2" s="6"/>
      <c r="J2" s="6"/>
      <c r="K2" s="6"/>
      <c r="L2" s="6"/>
      <c r="M2" s="6"/>
      <c r="N2" s="6"/>
      <c r="X2" s="158"/>
      <c r="AE2" s="159"/>
    </row>
    <row r="3" spans="2:31" s="1" customFormat="1" ht="21" customHeight="1" thickBot="1" thickTop="1">
      <c r="B3" s="16"/>
      <c r="C3" s="21"/>
      <c r="D3" s="21"/>
      <c r="E3" s="2"/>
      <c r="F3" s="2"/>
      <c r="G3" s="6"/>
      <c r="H3" s="6"/>
      <c r="I3" s="6"/>
      <c r="J3" s="6"/>
      <c r="K3" s="6"/>
      <c r="L3" s="6"/>
      <c r="M3" s="6"/>
      <c r="N3" s="6"/>
      <c r="P3" s="160" t="s">
        <v>235</v>
      </c>
      <c r="Q3" s="337"/>
      <c r="R3" s="339"/>
      <c r="S3" s="10" t="s">
        <v>220</v>
      </c>
      <c r="T3" s="337"/>
      <c r="U3" s="338"/>
      <c r="V3" s="339"/>
      <c r="W3" s="85" t="s">
        <v>219</v>
      </c>
      <c r="X3" s="158"/>
      <c r="AE3" s="159"/>
    </row>
    <row r="4" spans="1:31" s="1" customFormat="1" ht="21" customHeight="1" thickBot="1" thickTop="1">
      <c r="A4" s="8" t="s">
        <v>232</v>
      </c>
      <c r="B4" s="16"/>
      <c r="C4" s="16"/>
      <c r="D4" s="7"/>
      <c r="E4" s="8"/>
      <c r="F4" s="8"/>
      <c r="G4" s="8"/>
      <c r="H4" s="8"/>
      <c r="I4" s="8"/>
      <c r="J4" s="8"/>
      <c r="K4" s="8"/>
      <c r="L4" s="8"/>
      <c r="M4" s="8"/>
      <c r="N4" s="8"/>
      <c r="X4" s="158"/>
      <c r="AE4" s="159"/>
    </row>
    <row r="5" spans="2:31" s="1" customFormat="1" ht="21" customHeight="1" thickBot="1" thickTop="1">
      <c r="B5" s="16"/>
      <c r="C5" s="21"/>
      <c r="D5" s="21"/>
      <c r="E5" s="2"/>
      <c r="F5" s="600"/>
      <c r="G5" s="601"/>
      <c r="H5" s="601"/>
      <c r="I5" s="601"/>
      <c r="J5" s="601"/>
      <c r="K5" s="601"/>
      <c r="L5" s="340" t="s">
        <v>3</v>
      </c>
      <c r="M5" s="341"/>
      <c r="N5" s="341"/>
      <c r="O5" s="341"/>
      <c r="P5" s="161" t="s">
        <v>20</v>
      </c>
      <c r="Q5" s="337"/>
      <c r="R5" s="338"/>
      <c r="S5" s="338"/>
      <c r="T5" s="338"/>
      <c r="U5" s="339"/>
      <c r="V5" s="212"/>
      <c r="W5" s="85" t="s">
        <v>218</v>
      </c>
      <c r="X5" s="158"/>
      <c r="AE5" s="159"/>
    </row>
    <row r="6" spans="2:31" s="1" customFormat="1" ht="21" customHeight="1" thickTop="1">
      <c r="B6" s="16"/>
      <c r="C6" s="21"/>
      <c r="D6" s="21"/>
      <c r="E6" s="2"/>
      <c r="F6" s="575" t="s">
        <v>0</v>
      </c>
      <c r="G6" s="575"/>
      <c r="H6" s="575"/>
      <c r="I6" s="575"/>
      <c r="J6" s="575"/>
      <c r="K6" s="575"/>
      <c r="L6" s="157"/>
      <c r="M6" s="11"/>
      <c r="N6" s="6"/>
      <c r="P6" s="12"/>
      <c r="Q6" s="12"/>
      <c r="R6" s="12"/>
      <c r="S6" s="12"/>
      <c r="T6" s="12"/>
      <c r="U6" s="12"/>
      <c r="V6" s="12"/>
      <c r="W6" s="12"/>
      <c r="X6" s="158"/>
      <c r="AE6" s="159"/>
    </row>
    <row r="7" spans="1:31" s="1" customFormat="1" ht="24" customHeight="1">
      <c r="A7" s="9" t="s">
        <v>233</v>
      </c>
      <c r="B7" s="9"/>
      <c r="C7" s="7"/>
      <c r="D7" s="7"/>
      <c r="E7" s="9"/>
      <c r="F7" s="9"/>
      <c r="G7" s="9"/>
      <c r="H7" s="9"/>
      <c r="I7" s="9"/>
      <c r="J7" s="9"/>
      <c r="K7" s="9"/>
      <c r="L7" s="9"/>
      <c r="M7" s="9"/>
      <c r="N7" s="9"/>
      <c r="O7" s="9"/>
      <c r="P7" s="9"/>
      <c r="Q7" s="9"/>
      <c r="R7" s="9"/>
      <c r="S7" s="9"/>
      <c r="T7" s="477" t="s">
        <v>213</v>
      </c>
      <c r="U7" s="478"/>
      <c r="V7" s="478"/>
      <c r="W7" s="479"/>
      <c r="X7" s="158"/>
      <c r="AE7" s="159"/>
    </row>
    <row r="8" spans="2:31" s="1" customFormat="1" ht="9.75" customHeight="1">
      <c r="B8" s="16"/>
      <c r="C8" s="21"/>
      <c r="D8" s="21"/>
      <c r="E8" s="2"/>
      <c r="F8" s="2"/>
      <c r="G8" s="6"/>
      <c r="H8" s="6"/>
      <c r="I8" s="6"/>
      <c r="J8" s="6"/>
      <c r="K8" s="6"/>
      <c r="L8" s="6"/>
      <c r="M8" s="6"/>
      <c r="N8" s="6"/>
      <c r="T8" s="480"/>
      <c r="U8" s="481"/>
      <c r="V8" s="481"/>
      <c r="W8" s="482"/>
      <c r="X8" s="158"/>
      <c r="AE8" s="159"/>
    </row>
    <row r="9" spans="1:23" ht="15.75" customHeight="1" thickBot="1">
      <c r="A9" s="444" t="s">
        <v>2</v>
      </c>
      <c r="B9" s="578"/>
      <c r="C9" s="419" t="s">
        <v>27</v>
      </c>
      <c r="D9" s="559"/>
      <c r="E9" s="492"/>
      <c r="F9" s="588" t="s">
        <v>17</v>
      </c>
      <c r="G9" s="406" t="s">
        <v>39</v>
      </c>
      <c r="H9" s="407"/>
      <c r="I9" s="407"/>
      <c r="J9" s="407"/>
      <c r="K9" s="407"/>
      <c r="L9" s="407"/>
      <c r="M9" s="407"/>
      <c r="N9" s="407"/>
      <c r="O9" s="407"/>
      <c r="P9" s="407"/>
      <c r="Q9" s="407"/>
      <c r="R9" s="408"/>
      <c r="S9" s="401" t="s">
        <v>22</v>
      </c>
      <c r="T9" s="480"/>
      <c r="U9" s="481"/>
      <c r="V9" s="481"/>
      <c r="W9" s="482"/>
    </row>
    <row r="10" spans="1:23" ht="15.75" customHeight="1" thickBot="1" thickTop="1">
      <c r="A10" s="446"/>
      <c r="B10" s="447"/>
      <c r="C10" s="580"/>
      <c r="D10" s="581"/>
      <c r="E10" s="582"/>
      <c r="F10" s="589"/>
      <c r="G10" s="88" t="s">
        <v>14</v>
      </c>
      <c r="H10" s="17"/>
      <c r="I10" s="17"/>
      <c r="J10" s="17"/>
      <c r="K10" s="17"/>
      <c r="L10" s="17"/>
      <c r="M10" s="88"/>
      <c r="N10" s="17" t="s">
        <v>15</v>
      </c>
      <c r="O10" s="17"/>
      <c r="P10" s="17"/>
      <c r="Q10" s="17"/>
      <c r="R10" s="89"/>
      <c r="S10" s="402"/>
      <c r="T10" s="236"/>
      <c r="U10" s="213" t="s">
        <v>215</v>
      </c>
      <c r="V10" s="238"/>
      <c r="W10" s="215" t="s">
        <v>217</v>
      </c>
    </row>
    <row r="11" spans="1:25" ht="20.25" customHeight="1" thickBot="1" thickTop="1">
      <c r="A11" s="259" t="s">
        <v>230</v>
      </c>
      <c r="B11" s="260"/>
      <c r="C11" s="583"/>
      <c r="D11" s="584"/>
      <c r="E11" s="585"/>
      <c r="F11" s="576" t="s">
        <v>395</v>
      </c>
      <c r="G11" s="409"/>
      <c r="H11" s="410"/>
      <c r="I11" s="345" t="s">
        <v>225</v>
      </c>
      <c r="J11" s="345"/>
      <c r="K11" s="345"/>
      <c r="L11" s="346"/>
      <c r="M11" s="234"/>
      <c r="N11" s="93" t="s">
        <v>40</v>
      </c>
      <c r="O11" s="94"/>
      <c r="P11" s="92"/>
      <c r="Q11" s="234"/>
      <c r="R11" s="92" t="s">
        <v>227</v>
      </c>
      <c r="S11" s="404"/>
      <c r="T11" s="237"/>
      <c r="U11" s="214" t="s">
        <v>216</v>
      </c>
      <c r="V11" s="216"/>
      <c r="W11" s="217"/>
      <c r="Y11" s="5" t="s">
        <v>35</v>
      </c>
    </row>
    <row r="12" spans="1:25" ht="17.25" customHeight="1" thickBot="1" thickTop="1">
      <c r="A12" s="210" t="s">
        <v>224</v>
      </c>
      <c r="B12" s="233"/>
      <c r="C12" s="87" t="s">
        <v>172</v>
      </c>
      <c r="D12" s="566">
        <f>PHONETIC(C10)</f>
      </c>
      <c r="E12" s="567"/>
      <c r="F12" s="577"/>
      <c r="G12" s="421"/>
      <c r="H12" s="422"/>
      <c r="I12" s="343" t="s">
        <v>226</v>
      </c>
      <c r="J12" s="343"/>
      <c r="K12" s="343"/>
      <c r="L12" s="344"/>
      <c r="M12" s="235"/>
      <c r="N12" s="96" t="s">
        <v>41</v>
      </c>
      <c r="O12" s="97"/>
      <c r="P12" s="95"/>
      <c r="Q12" s="235"/>
      <c r="R12" s="95" t="s">
        <v>196</v>
      </c>
      <c r="S12" s="405"/>
      <c r="T12" s="328" t="s">
        <v>221</v>
      </c>
      <c r="U12" s="329"/>
      <c r="V12" s="556"/>
      <c r="W12" s="557"/>
      <c r="Y12" s="5" t="s">
        <v>46</v>
      </c>
    </row>
    <row r="13" spans="1:19" ht="28.5" customHeight="1" thickBot="1" thickTop="1">
      <c r="A13" s="423" t="s">
        <v>38</v>
      </c>
      <c r="B13" s="568"/>
      <c r="C13" s="569"/>
      <c r="D13" s="568"/>
      <c r="E13" s="568"/>
      <c r="F13" s="568"/>
      <c r="G13" s="568"/>
      <c r="H13" s="568"/>
      <c r="I13" s="568"/>
      <c r="J13" s="568"/>
      <c r="K13" s="568"/>
      <c r="L13" s="568"/>
      <c r="M13" s="568"/>
      <c r="N13" s="568"/>
      <c r="O13" s="568"/>
      <c r="P13" s="568"/>
      <c r="Q13" s="568"/>
      <c r="R13" s="568"/>
      <c r="S13" s="568"/>
    </row>
    <row r="14" spans="1:29" ht="15.75" customHeight="1">
      <c r="A14" s="571" t="s">
        <v>26</v>
      </c>
      <c r="B14" s="428" t="s">
        <v>24</v>
      </c>
      <c r="C14" s="573" t="s">
        <v>185</v>
      </c>
      <c r="D14" s="432" t="s">
        <v>13</v>
      </c>
      <c r="E14" s="419" t="s">
        <v>1</v>
      </c>
      <c r="F14" s="424" t="s">
        <v>228</v>
      </c>
      <c r="G14" s="590" t="s">
        <v>17</v>
      </c>
      <c r="H14" s="591"/>
      <c r="I14" s="591"/>
      <c r="J14" s="591"/>
      <c r="K14" s="591"/>
      <c r="L14" s="448"/>
      <c r="M14" s="469" t="s">
        <v>25</v>
      </c>
      <c r="N14" s="470"/>
      <c r="O14" s="399" t="s">
        <v>12</v>
      </c>
      <c r="P14" s="399" t="s">
        <v>16</v>
      </c>
      <c r="Q14" s="211" t="s">
        <v>175</v>
      </c>
      <c r="R14" s="232"/>
      <c r="S14" s="401" t="s">
        <v>22</v>
      </c>
      <c r="T14" s="347" t="s">
        <v>212</v>
      </c>
      <c r="U14" s="348"/>
      <c r="V14" s="347" t="s">
        <v>212</v>
      </c>
      <c r="W14" s="348"/>
      <c r="Y14" s="32"/>
      <c r="Z14" s="33" t="s">
        <v>45</v>
      </c>
      <c r="AA14" s="33" t="s">
        <v>111</v>
      </c>
      <c r="AB14" s="33" t="s">
        <v>112</v>
      </c>
      <c r="AC14" s="34" t="s">
        <v>113</v>
      </c>
    </row>
    <row r="15" spans="1:29" ht="15.75" customHeight="1" thickBot="1">
      <c r="A15" s="572"/>
      <c r="B15" s="429"/>
      <c r="C15" s="574"/>
      <c r="D15" s="579"/>
      <c r="E15" s="454"/>
      <c r="F15" s="565"/>
      <c r="G15" s="592"/>
      <c r="H15" s="593"/>
      <c r="I15" s="593"/>
      <c r="J15" s="593"/>
      <c r="K15" s="593"/>
      <c r="L15" s="589"/>
      <c r="M15" s="586"/>
      <c r="N15" s="587"/>
      <c r="O15" s="434"/>
      <c r="P15" s="558"/>
      <c r="Q15" s="552" t="s">
        <v>174</v>
      </c>
      <c r="R15" s="553"/>
      <c r="S15" s="402"/>
      <c r="T15" s="349" t="s">
        <v>223</v>
      </c>
      <c r="U15" s="350"/>
      <c r="V15" s="349" t="s">
        <v>214</v>
      </c>
      <c r="W15" s="350"/>
      <c r="Y15" s="35" t="s">
        <v>114</v>
      </c>
      <c r="Z15" s="40" t="s">
        <v>119</v>
      </c>
      <c r="AA15" s="40" t="s">
        <v>119</v>
      </c>
      <c r="AB15" s="36">
        <v>1</v>
      </c>
      <c r="AC15" s="40">
        <v>1</v>
      </c>
    </row>
    <row r="16" spans="1:31" ht="30" customHeight="1" thickTop="1">
      <c r="A16" s="45"/>
      <c r="B16" s="90">
        <v>1</v>
      </c>
      <c r="C16" s="131"/>
      <c r="D16" s="132">
        <f aca="true" t="shared" si="0" ref="D16:D30">IF(H16="","",IF(C16="組手",VLOOKUP(M16,$Y$14:$AC$85,2,FALSE),VLOOKUP(M16,$Y$14:$AC$85,3,FALSE)))</f>
      </c>
      <c r="E16" s="133"/>
      <c r="F16" s="134">
        <f>PHONETIC(E16)</f>
      </c>
      <c r="G16" s="135">
        <v>19</v>
      </c>
      <c r="H16" s="162"/>
      <c r="I16" s="136" t="s">
        <v>394</v>
      </c>
      <c r="J16" s="137"/>
      <c r="K16" s="136" t="s">
        <v>394</v>
      </c>
      <c r="L16" s="138"/>
      <c r="M16" s="561" t="str">
        <f>CONCATENATE(IF(H16="","　　",IF(J16&lt;4,MID($A$4,FIND("ズ",$A$4)+1,4)-G16*100-H16,IF(AND(J16=4,L16=1),MID($A$4,FIND("ズ",$A$4)+1,4)-G16*100-H16,MID($A$4,FIND("ズ",$A$4)+1,4)-G16*100-H16-1)))," 歳")</f>
        <v>　　 歳</v>
      </c>
      <c r="N16" s="562"/>
      <c r="O16" s="150" t="s">
        <v>34</v>
      </c>
      <c r="P16" s="152"/>
      <c r="Q16" s="534" t="s">
        <v>184</v>
      </c>
      <c r="R16" s="535"/>
      <c r="S16" s="200"/>
      <c r="T16" s="542"/>
      <c r="U16" s="543"/>
      <c r="V16" s="351"/>
      <c r="W16" s="353"/>
      <c r="X16" s="159">
        <f aca="true" t="shared" si="1" ref="X16:X40">IF(E16="","",IF(C16="","エラー！種目を選んでください！",IF(M16="　　 歳","エラー！生年月日を入力してください！",IF(P16="","エラー！段位を入力してください！",IF(AND(NOT(P16=""),OR(RIGHT(Q16)="/",Q16="")),"エラー！段位取得年月日を入力してください！",IF(S16="","エラー！会員証番号を入力してください！",""))))))</f>
      </c>
      <c r="Y16" s="35" t="s">
        <v>115</v>
      </c>
      <c r="Z16" s="40" t="s">
        <v>119</v>
      </c>
      <c r="AA16" s="40" t="s">
        <v>119</v>
      </c>
      <c r="AB16" s="36">
        <v>1</v>
      </c>
      <c r="AC16" s="40">
        <v>1</v>
      </c>
      <c r="AD16" s="5">
        <f aca="true" t="shared" si="2" ref="AD16:AD31">IF(C16="","",CONCATENATE(C16,D16))</f>
      </c>
      <c r="AE16" s="159">
        <f aca="true" t="shared" si="3" ref="AE16:AE30">IF(C16="","",IF(C16="組手",IF(COUNTIF($AD$16:$AD$30,AD16)&gt;3,"出場数エラー",""),IF(C16="形",IF(COUNTIF($AD$16:$AD$30,AD16)&gt;2,"出場数エラー",""))))</f>
      </c>
    </row>
    <row r="17" spans="1:31" ht="30" customHeight="1">
      <c r="A17" s="45"/>
      <c r="B17" s="90">
        <v>2</v>
      </c>
      <c r="C17" s="139"/>
      <c r="D17" s="77">
        <f t="shared" si="0"/>
      </c>
      <c r="E17" s="61"/>
      <c r="F17" s="62">
        <f>PHONETIC(E17)</f>
      </c>
      <c r="G17" s="73">
        <v>19</v>
      </c>
      <c r="H17" s="163"/>
      <c r="I17" s="74" t="s">
        <v>394</v>
      </c>
      <c r="J17" s="67"/>
      <c r="K17" s="74" t="s">
        <v>394</v>
      </c>
      <c r="L17" s="70"/>
      <c r="M17" s="554" t="str">
        <f aca="true" t="shared" si="4" ref="M17:M40">CONCATENATE(IF(H17="","　　",IF(J17&lt;4,MID($A$4,FIND("ズ",$A$4)+1,4)-G17*100-H17,IF(AND(J17=4,L17=1),MID($A$4,FIND("ズ",$A$4)+1,4)-G17*100-H17,MID($A$4,FIND("ズ",$A$4)+1,4)-G17*100-H17-1)))," 歳")</f>
        <v>　　 歳</v>
      </c>
      <c r="N17" s="555"/>
      <c r="O17" s="150" t="s">
        <v>34</v>
      </c>
      <c r="P17" s="153"/>
      <c r="Q17" s="534" t="s">
        <v>184</v>
      </c>
      <c r="R17" s="535"/>
      <c r="S17" s="201"/>
      <c r="T17" s="536"/>
      <c r="U17" s="537"/>
      <c r="V17" s="325"/>
      <c r="W17" s="327"/>
      <c r="X17" s="159">
        <f t="shared" si="1"/>
      </c>
      <c r="Y17" s="35" t="s">
        <v>116</v>
      </c>
      <c r="Z17" s="40" t="s">
        <v>119</v>
      </c>
      <c r="AA17" s="40" t="s">
        <v>119</v>
      </c>
      <c r="AB17" s="36">
        <v>1</v>
      </c>
      <c r="AC17" s="40">
        <v>1</v>
      </c>
      <c r="AD17" s="5">
        <f t="shared" si="2"/>
      </c>
      <c r="AE17" s="159">
        <f t="shared" si="3"/>
      </c>
    </row>
    <row r="18" spans="1:31" ht="30" customHeight="1">
      <c r="A18" s="45"/>
      <c r="B18" s="90">
        <v>3</v>
      </c>
      <c r="C18" s="139"/>
      <c r="D18" s="77">
        <f t="shared" si="0"/>
      </c>
      <c r="E18" s="61"/>
      <c r="F18" s="62">
        <f>PHONETIC(E18)</f>
      </c>
      <c r="G18" s="73">
        <v>19</v>
      </c>
      <c r="H18" s="163"/>
      <c r="I18" s="74" t="s">
        <v>394</v>
      </c>
      <c r="J18" s="67"/>
      <c r="K18" s="74" t="s">
        <v>394</v>
      </c>
      <c r="L18" s="70"/>
      <c r="M18" s="554" t="str">
        <f t="shared" si="4"/>
        <v>　　 歳</v>
      </c>
      <c r="N18" s="555"/>
      <c r="O18" s="150" t="s">
        <v>34</v>
      </c>
      <c r="P18" s="153"/>
      <c r="Q18" s="534" t="s">
        <v>184</v>
      </c>
      <c r="R18" s="535"/>
      <c r="S18" s="201"/>
      <c r="T18" s="536"/>
      <c r="U18" s="537"/>
      <c r="V18" s="325"/>
      <c r="W18" s="327"/>
      <c r="X18" s="159">
        <f t="shared" si="1"/>
      </c>
      <c r="Y18" s="35" t="s">
        <v>117</v>
      </c>
      <c r="Z18" s="40" t="s">
        <v>119</v>
      </c>
      <c r="AA18" s="40" t="s">
        <v>119</v>
      </c>
      <c r="AB18" s="36">
        <v>1</v>
      </c>
      <c r="AC18" s="40">
        <v>1</v>
      </c>
      <c r="AD18" s="5">
        <f t="shared" si="2"/>
      </c>
      <c r="AE18" s="159">
        <f t="shared" si="3"/>
      </c>
    </row>
    <row r="19" spans="1:31" ht="30" customHeight="1">
      <c r="A19" s="45"/>
      <c r="B19" s="90">
        <v>4</v>
      </c>
      <c r="C19" s="139"/>
      <c r="D19" s="77">
        <f t="shared" si="0"/>
      </c>
      <c r="E19" s="61"/>
      <c r="F19" s="62">
        <f aca="true" t="shared" si="5" ref="F19:F40">PHONETIC(E19)</f>
      </c>
      <c r="G19" s="73">
        <v>19</v>
      </c>
      <c r="H19" s="163"/>
      <c r="I19" s="74" t="s">
        <v>394</v>
      </c>
      <c r="J19" s="67"/>
      <c r="K19" s="74" t="s">
        <v>394</v>
      </c>
      <c r="L19" s="70"/>
      <c r="M19" s="554" t="str">
        <f t="shared" si="4"/>
        <v>　　 歳</v>
      </c>
      <c r="N19" s="555"/>
      <c r="O19" s="150" t="s">
        <v>34</v>
      </c>
      <c r="P19" s="153"/>
      <c r="Q19" s="534" t="s">
        <v>184</v>
      </c>
      <c r="R19" s="535"/>
      <c r="S19" s="201"/>
      <c r="T19" s="536"/>
      <c r="U19" s="537"/>
      <c r="V19" s="325"/>
      <c r="W19" s="327"/>
      <c r="X19" s="159">
        <f t="shared" si="1"/>
      </c>
      <c r="Y19" s="35" t="s">
        <v>118</v>
      </c>
      <c r="Z19" s="40" t="s">
        <v>182</v>
      </c>
      <c r="AA19" s="40" t="s">
        <v>182</v>
      </c>
      <c r="AB19" s="36">
        <v>1</v>
      </c>
      <c r="AC19" s="40">
        <v>1</v>
      </c>
      <c r="AD19" s="5">
        <f t="shared" si="2"/>
      </c>
      <c r="AE19" s="159">
        <f t="shared" si="3"/>
      </c>
    </row>
    <row r="20" spans="1:31" ht="30" customHeight="1">
      <c r="A20" s="45"/>
      <c r="B20" s="90">
        <v>5</v>
      </c>
      <c r="C20" s="139"/>
      <c r="D20" s="77">
        <f t="shared" si="0"/>
      </c>
      <c r="E20" s="61"/>
      <c r="F20" s="62">
        <f t="shared" si="5"/>
      </c>
      <c r="G20" s="73">
        <v>19</v>
      </c>
      <c r="H20" s="163"/>
      <c r="I20" s="74" t="s">
        <v>394</v>
      </c>
      <c r="J20" s="67"/>
      <c r="K20" s="74" t="s">
        <v>394</v>
      </c>
      <c r="L20" s="70"/>
      <c r="M20" s="554" t="str">
        <f t="shared" si="4"/>
        <v>　　 歳</v>
      </c>
      <c r="N20" s="555"/>
      <c r="O20" s="150" t="s">
        <v>34</v>
      </c>
      <c r="P20" s="153"/>
      <c r="Q20" s="534" t="s">
        <v>184</v>
      </c>
      <c r="R20" s="535"/>
      <c r="S20" s="201"/>
      <c r="T20" s="536"/>
      <c r="U20" s="537"/>
      <c r="V20" s="325"/>
      <c r="W20" s="327"/>
      <c r="X20" s="159">
        <f t="shared" si="1"/>
      </c>
      <c r="Y20" s="35" t="s">
        <v>52</v>
      </c>
      <c r="Z20" s="36">
        <v>1</v>
      </c>
      <c r="AA20" s="36">
        <v>1</v>
      </c>
      <c r="AB20" s="36">
        <v>2</v>
      </c>
      <c r="AC20" s="37">
        <v>1</v>
      </c>
      <c r="AD20" s="5">
        <f t="shared" si="2"/>
      </c>
      <c r="AE20" s="159">
        <f t="shared" si="3"/>
      </c>
    </row>
    <row r="21" spans="1:31" ht="30" customHeight="1">
      <c r="A21" s="45"/>
      <c r="B21" s="90">
        <v>6</v>
      </c>
      <c r="C21" s="139"/>
      <c r="D21" s="77">
        <f t="shared" si="0"/>
      </c>
      <c r="E21" s="61"/>
      <c r="F21" s="62">
        <f t="shared" si="5"/>
      </c>
      <c r="G21" s="73">
        <v>19</v>
      </c>
      <c r="H21" s="163"/>
      <c r="I21" s="74" t="s">
        <v>394</v>
      </c>
      <c r="J21" s="67"/>
      <c r="K21" s="74" t="s">
        <v>394</v>
      </c>
      <c r="L21" s="70"/>
      <c r="M21" s="554" t="str">
        <f t="shared" si="4"/>
        <v>　　 歳</v>
      </c>
      <c r="N21" s="555"/>
      <c r="O21" s="150" t="s">
        <v>34</v>
      </c>
      <c r="P21" s="153"/>
      <c r="Q21" s="534" t="s">
        <v>184</v>
      </c>
      <c r="R21" s="535"/>
      <c r="S21" s="201"/>
      <c r="T21" s="536"/>
      <c r="U21" s="537"/>
      <c r="V21" s="325"/>
      <c r="W21" s="327"/>
      <c r="X21" s="159">
        <f t="shared" si="1"/>
      </c>
      <c r="Y21" s="35" t="s">
        <v>53</v>
      </c>
      <c r="Z21" s="36">
        <v>1</v>
      </c>
      <c r="AA21" s="36">
        <v>1</v>
      </c>
      <c r="AB21" s="36">
        <v>2</v>
      </c>
      <c r="AC21" s="37">
        <v>1</v>
      </c>
      <c r="AD21" s="5">
        <f t="shared" si="2"/>
      </c>
      <c r="AE21" s="159">
        <f t="shared" si="3"/>
      </c>
    </row>
    <row r="22" spans="1:31" ht="30" customHeight="1">
      <c r="A22" s="45"/>
      <c r="B22" s="90">
        <v>7</v>
      </c>
      <c r="C22" s="139"/>
      <c r="D22" s="77">
        <f t="shared" si="0"/>
      </c>
      <c r="E22" s="61"/>
      <c r="F22" s="62">
        <f t="shared" si="5"/>
      </c>
      <c r="G22" s="73">
        <v>19</v>
      </c>
      <c r="H22" s="163"/>
      <c r="I22" s="74" t="s">
        <v>394</v>
      </c>
      <c r="J22" s="67"/>
      <c r="K22" s="74" t="s">
        <v>394</v>
      </c>
      <c r="L22" s="70"/>
      <c r="M22" s="554" t="str">
        <f t="shared" si="4"/>
        <v>　　 歳</v>
      </c>
      <c r="N22" s="555"/>
      <c r="O22" s="150" t="s">
        <v>34</v>
      </c>
      <c r="P22" s="153"/>
      <c r="Q22" s="534" t="s">
        <v>184</v>
      </c>
      <c r="R22" s="535"/>
      <c r="S22" s="201"/>
      <c r="T22" s="536"/>
      <c r="U22" s="537"/>
      <c r="V22" s="325"/>
      <c r="W22" s="327"/>
      <c r="X22" s="159">
        <f t="shared" si="1"/>
      </c>
      <c r="Y22" s="35" t="s">
        <v>54</v>
      </c>
      <c r="Z22" s="36">
        <v>1</v>
      </c>
      <c r="AA22" s="36">
        <v>1</v>
      </c>
      <c r="AB22" s="36">
        <v>2</v>
      </c>
      <c r="AC22" s="37">
        <v>1</v>
      </c>
      <c r="AD22" s="5">
        <f t="shared" si="2"/>
      </c>
      <c r="AE22" s="159">
        <f t="shared" si="3"/>
      </c>
    </row>
    <row r="23" spans="1:31" ht="30" customHeight="1">
      <c r="A23" s="45"/>
      <c r="B23" s="90">
        <v>8</v>
      </c>
      <c r="C23" s="139"/>
      <c r="D23" s="77">
        <f t="shared" si="0"/>
      </c>
      <c r="E23" s="61"/>
      <c r="F23" s="62">
        <f t="shared" si="5"/>
      </c>
      <c r="G23" s="73">
        <v>19</v>
      </c>
      <c r="H23" s="163"/>
      <c r="I23" s="74" t="s">
        <v>394</v>
      </c>
      <c r="J23" s="67"/>
      <c r="K23" s="74" t="s">
        <v>394</v>
      </c>
      <c r="L23" s="70"/>
      <c r="M23" s="554" t="str">
        <f t="shared" si="4"/>
        <v>　　 歳</v>
      </c>
      <c r="N23" s="555"/>
      <c r="O23" s="150" t="s">
        <v>34</v>
      </c>
      <c r="P23" s="153"/>
      <c r="Q23" s="534" t="s">
        <v>184</v>
      </c>
      <c r="R23" s="535"/>
      <c r="S23" s="201"/>
      <c r="T23" s="536"/>
      <c r="U23" s="537"/>
      <c r="V23" s="325"/>
      <c r="W23" s="327"/>
      <c r="X23" s="159">
        <f t="shared" si="1"/>
      </c>
      <c r="Y23" s="35" t="s">
        <v>55</v>
      </c>
      <c r="Z23" s="36">
        <v>1</v>
      </c>
      <c r="AA23" s="36">
        <v>1</v>
      </c>
      <c r="AB23" s="36">
        <v>2</v>
      </c>
      <c r="AC23" s="37">
        <v>1</v>
      </c>
      <c r="AD23" s="5">
        <f t="shared" si="2"/>
      </c>
      <c r="AE23" s="159">
        <f t="shared" si="3"/>
      </c>
    </row>
    <row r="24" spans="1:31" ht="30" customHeight="1">
      <c r="A24" s="45"/>
      <c r="B24" s="90">
        <v>9</v>
      </c>
      <c r="C24" s="139"/>
      <c r="D24" s="77">
        <f t="shared" si="0"/>
      </c>
      <c r="E24" s="61"/>
      <c r="F24" s="62">
        <f t="shared" si="5"/>
      </c>
      <c r="G24" s="73">
        <v>19</v>
      </c>
      <c r="H24" s="163"/>
      <c r="I24" s="74" t="s">
        <v>394</v>
      </c>
      <c r="J24" s="67"/>
      <c r="K24" s="74" t="s">
        <v>394</v>
      </c>
      <c r="L24" s="70"/>
      <c r="M24" s="554" t="str">
        <f t="shared" si="4"/>
        <v>　　 歳</v>
      </c>
      <c r="N24" s="555"/>
      <c r="O24" s="150" t="s">
        <v>34</v>
      </c>
      <c r="P24" s="153"/>
      <c r="Q24" s="534" t="s">
        <v>184</v>
      </c>
      <c r="R24" s="535"/>
      <c r="S24" s="201"/>
      <c r="T24" s="536"/>
      <c r="U24" s="537"/>
      <c r="V24" s="325"/>
      <c r="W24" s="327"/>
      <c r="X24" s="159">
        <f t="shared" si="1"/>
      </c>
      <c r="Y24" s="35" t="s">
        <v>50</v>
      </c>
      <c r="Z24" s="36">
        <v>1</v>
      </c>
      <c r="AA24" s="36">
        <v>1</v>
      </c>
      <c r="AB24" s="36">
        <v>2</v>
      </c>
      <c r="AC24" s="37">
        <v>1</v>
      </c>
      <c r="AD24" s="5">
        <f t="shared" si="2"/>
      </c>
      <c r="AE24" s="159">
        <f t="shared" si="3"/>
      </c>
    </row>
    <row r="25" spans="1:31" ht="30" customHeight="1">
      <c r="A25" s="45"/>
      <c r="B25" s="90">
        <v>10</v>
      </c>
      <c r="C25" s="139"/>
      <c r="D25" s="77">
        <f t="shared" si="0"/>
      </c>
      <c r="E25" s="61"/>
      <c r="F25" s="62">
        <f t="shared" si="5"/>
      </c>
      <c r="G25" s="73">
        <v>19</v>
      </c>
      <c r="H25" s="163"/>
      <c r="I25" s="74" t="s">
        <v>394</v>
      </c>
      <c r="J25" s="67"/>
      <c r="K25" s="74" t="s">
        <v>394</v>
      </c>
      <c r="L25" s="70"/>
      <c r="M25" s="554" t="str">
        <f t="shared" si="4"/>
        <v>　　 歳</v>
      </c>
      <c r="N25" s="555"/>
      <c r="O25" s="150" t="s">
        <v>34</v>
      </c>
      <c r="P25" s="153"/>
      <c r="Q25" s="534" t="s">
        <v>184</v>
      </c>
      <c r="R25" s="535"/>
      <c r="S25" s="201"/>
      <c r="T25" s="536"/>
      <c r="U25" s="537"/>
      <c r="V25" s="325"/>
      <c r="W25" s="327"/>
      <c r="X25" s="159">
        <f t="shared" si="1"/>
      </c>
      <c r="Y25" s="35" t="s">
        <v>56</v>
      </c>
      <c r="Z25" s="36">
        <v>2</v>
      </c>
      <c r="AA25" s="36">
        <v>1</v>
      </c>
      <c r="AB25" s="36">
        <v>3</v>
      </c>
      <c r="AC25" s="37">
        <v>2</v>
      </c>
      <c r="AD25" s="5">
        <f t="shared" si="2"/>
      </c>
      <c r="AE25" s="159">
        <f t="shared" si="3"/>
      </c>
    </row>
    <row r="26" spans="1:31" ht="30" customHeight="1">
      <c r="A26" s="45"/>
      <c r="B26" s="90">
        <v>11</v>
      </c>
      <c r="C26" s="139"/>
      <c r="D26" s="77">
        <f t="shared" si="0"/>
      </c>
      <c r="E26" s="61"/>
      <c r="F26" s="62">
        <f t="shared" si="5"/>
      </c>
      <c r="G26" s="73">
        <v>19</v>
      </c>
      <c r="H26" s="163"/>
      <c r="I26" s="74" t="s">
        <v>394</v>
      </c>
      <c r="J26" s="67"/>
      <c r="K26" s="74" t="s">
        <v>394</v>
      </c>
      <c r="L26" s="70"/>
      <c r="M26" s="554" t="str">
        <f t="shared" si="4"/>
        <v>　　 歳</v>
      </c>
      <c r="N26" s="555"/>
      <c r="O26" s="150" t="s">
        <v>34</v>
      </c>
      <c r="P26" s="153"/>
      <c r="Q26" s="534" t="s">
        <v>184</v>
      </c>
      <c r="R26" s="535"/>
      <c r="S26" s="201"/>
      <c r="T26" s="536"/>
      <c r="U26" s="537"/>
      <c r="V26" s="325"/>
      <c r="W26" s="327"/>
      <c r="X26" s="159">
        <f t="shared" si="1"/>
      </c>
      <c r="Y26" s="35" t="s">
        <v>57</v>
      </c>
      <c r="Z26" s="36">
        <v>2</v>
      </c>
      <c r="AA26" s="36">
        <v>1</v>
      </c>
      <c r="AB26" s="36">
        <v>3</v>
      </c>
      <c r="AC26" s="37">
        <v>2</v>
      </c>
      <c r="AD26" s="5">
        <f t="shared" si="2"/>
      </c>
      <c r="AE26" s="159">
        <f t="shared" si="3"/>
      </c>
    </row>
    <row r="27" spans="1:31" ht="30" customHeight="1">
      <c r="A27" s="45"/>
      <c r="B27" s="90">
        <v>12</v>
      </c>
      <c r="C27" s="139"/>
      <c r="D27" s="77">
        <f t="shared" si="0"/>
      </c>
      <c r="E27" s="61"/>
      <c r="F27" s="62">
        <f t="shared" si="5"/>
      </c>
      <c r="G27" s="73">
        <v>19</v>
      </c>
      <c r="H27" s="163"/>
      <c r="I27" s="74" t="s">
        <v>394</v>
      </c>
      <c r="J27" s="67"/>
      <c r="K27" s="74" t="s">
        <v>394</v>
      </c>
      <c r="L27" s="70"/>
      <c r="M27" s="554" t="str">
        <f t="shared" si="4"/>
        <v>　　 歳</v>
      </c>
      <c r="N27" s="555"/>
      <c r="O27" s="150" t="s">
        <v>34</v>
      </c>
      <c r="P27" s="153"/>
      <c r="Q27" s="534" t="s">
        <v>184</v>
      </c>
      <c r="R27" s="535"/>
      <c r="S27" s="201"/>
      <c r="T27" s="536"/>
      <c r="U27" s="537"/>
      <c r="V27" s="325"/>
      <c r="W27" s="327"/>
      <c r="X27" s="159">
        <f t="shared" si="1"/>
      </c>
      <c r="Y27" s="35" t="s">
        <v>58</v>
      </c>
      <c r="Z27" s="36">
        <v>2</v>
      </c>
      <c r="AA27" s="36">
        <v>1</v>
      </c>
      <c r="AB27" s="36">
        <v>3</v>
      </c>
      <c r="AC27" s="37">
        <v>2</v>
      </c>
      <c r="AD27" s="5">
        <f t="shared" si="2"/>
      </c>
      <c r="AE27" s="159">
        <f t="shared" si="3"/>
      </c>
    </row>
    <row r="28" spans="1:31" ht="30" customHeight="1">
      <c r="A28" s="45"/>
      <c r="B28" s="90">
        <v>13</v>
      </c>
      <c r="C28" s="139"/>
      <c r="D28" s="77">
        <f t="shared" si="0"/>
      </c>
      <c r="E28" s="61"/>
      <c r="F28" s="62">
        <f t="shared" si="5"/>
      </c>
      <c r="G28" s="73">
        <v>19</v>
      </c>
      <c r="H28" s="163"/>
      <c r="I28" s="74" t="s">
        <v>394</v>
      </c>
      <c r="J28" s="67"/>
      <c r="K28" s="74" t="s">
        <v>394</v>
      </c>
      <c r="L28" s="70"/>
      <c r="M28" s="554" t="str">
        <f t="shared" si="4"/>
        <v>　　 歳</v>
      </c>
      <c r="N28" s="555"/>
      <c r="O28" s="150" t="s">
        <v>34</v>
      </c>
      <c r="P28" s="153"/>
      <c r="Q28" s="534" t="s">
        <v>184</v>
      </c>
      <c r="R28" s="535"/>
      <c r="S28" s="201"/>
      <c r="T28" s="536"/>
      <c r="U28" s="537"/>
      <c r="V28" s="325"/>
      <c r="W28" s="327"/>
      <c r="X28" s="159">
        <f t="shared" si="1"/>
      </c>
      <c r="Y28" s="35" t="s">
        <v>59</v>
      </c>
      <c r="Z28" s="36">
        <v>2</v>
      </c>
      <c r="AA28" s="36">
        <v>1</v>
      </c>
      <c r="AB28" s="36">
        <v>3</v>
      </c>
      <c r="AC28" s="37">
        <v>2</v>
      </c>
      <c r="AD28" s="5">
        <f t="shared" si="2"/>
      </c>
      <c r="AE28" s="159">
        <f t="shared" si="3"/>
      </c>
    </row>
    <row r="29" spans="1:31" ht="30" customHeight="1">
      <c r="A29" s="45"/>
      <c r="B29" s="90">
        <v>14</v>
      </c>
      <c r="C29" s="139"/>
      <c r="D29" s="77">
        <f t="shared" si="0"/>
      </c>
      <c r="E29" s="61"/>
      <c r="F29" s="62">
        <f t="shared" si="5"/>
      </c>
      <c r="G29" s="73">
        <v>19</v>
      </c>
      <c r="H29" s="163"/>
      <c r="I29" s="74" t="s">
        <v>394</v>
      </c>
      <c r="J29" s="67"/>
      <c r="K29" s="74" t="s">
        <v>394</v>
      </c>
      <c r="L29" s="70"/>
      <c r="M29" s="554" t="str">
        <f t="shared" si="4"/>
        <v>　　 歳</v>
      </c>
      <c r="N29" s="555"/>
      <c r="O29" s="150" t="s">
        <v>34</v>
      </c>
      <c r="P29" s="153"/>
      <c r="Q29" s="534" t="s">
        <v>184</v>
      </c>
      <c r="R29" s="535"/>
      <c r="S29" s="201"/>
      <c r="T29" s="536"/>
      <c r="U29" s="537"/>
      <c r="V29" s="325"/>
      <c r="W29" s="327"/>
      <c r="X29" s="159">
        <f t="shared" si="1"/>
      </c>
      <c r="Y29" s="35" t="s">
        <v>51</v>
      </c>
      <c r="Z29" s="36">
        <v>2</v>
      </c>
      <c r="AA29" s="36">
        <v>1</v>
      </c>
      <c r="AB29" s="36">
        <v>3</v>
      </c>
      <c r="AC29" s="37">
        <v>2</v>
      </c>
      <c r="AD29" s="5">
        <f t="shared" si="2"/>
      </c>
      <c r="AE29" s="159">
        <f t="shared" si="3"/>
      </c>
    </row>
    <row r="30" spans="1:31" ht="30" customHeight="1" thickBot="1">
      <c r="A30" s="46"/>
      <c r="B30" s="91">
        <v>15</v>
      </c>
      <c r="C30" s="140"/>
      <c r="D30" s="78">
        <f t="shared" si="0"/>
      </c>
      <c r="E30" s="63"/>
      <c r="F30" s="64">
        <f t="shared" si="5"/>
      </c>
      <c r="G30" s="75">
        <v>19</v>
      </c>
      <c r="H30" s="164"/>
      <c r="I30" s="76" t="s">
        <v>394</v>
      </c>
      <c r="J30" s="68"/>
      <c r="K30" s="76" t="s">
        <v>394</v>
      </c>
      <c r="L30" s="71"/>
      <c r="M30" s="563" t="str">
        <f t="shared" si="4"/>
        <v>　　 歳</v>
      </c>
      <c r="N30" s="564"/>
      <c r="O30" s="151" t="s">
        <v>34</v>
      </c>
      <c r="P30" s="154"/>
      <c r="Q30" s="550" t="s">
        <v>184</v>
      </c>
      <c r="R30" s="551"/>
      <c r="S30" s="202"/>
      <c r="T30" s="548"/>
      <c r="U30" s="549"/>
      <c r="V30" s="354"/>
      <c r="W30" s="356"/>
      <c r="X30" s="159">
        <f t="shared" si="1"/>
      </c>
      <c r="Y30" s="35" t="s">
        <v>60</v>
      </c>
      <c r="Z30" s="36">
        <v>3</v>
      </c>
      <c r="AA30" s="36">
        <v>2</v>
      </c>
      <c r="AB30" s="36">
        <v>4</v>
      </c>
      <c r="AC30" s="37">
        <v>2</v>
      </c>
      <c r="AD30" s="5">
        <f t="shared" si="2"/>
      </c>
      <c r="AE30" s="159">
        <f t="shared" si="3"/>
      </c>
    </row>
    <row r="31" spans="1:31" ht="30" customHeight="1" thickTop="1">
      <c r="A31" s="47"/>
      <c r="B31" s="98">
        <v>1</v>
      </c>
      <c r="C31" s="141"/>
      <c r="D31" s="79">
        <f aca="true" t="shared" si="6" ref="D31:D40">IF(H31="","",IF(C31="組手",VLOOKUP(M31,$Y$14:$AC$85,4,FALSE),VLOOKUP(M31,$Y$14:$AC$85,5,FALSE)))</f>
      </c>
      <c r="E31" s="65"/>
      <c r="F31" s="66">
        <f t="shared" si="5"/>
      </c>
      <c r="G31" s="81">
        <v>19</v>
      </c>
      <c r="H31" s="165"/>
      <c r="I31" s="83" t="s">
        <v>394</v>
      </c>
      <c r="J31" s="69"/>
      <c r="K31" s="83" t="s">
        <v>394</v>
      </c>
      <c r="L31" s="72"/>
      <c r="M31" s="381" t="str">
        <f t="shared" si="4"/>
        <v>　　 歳</v>
      </c>
      <c r="N31" s="382"/>
      <c r="O31" s="129" t="s">
        <v>33</v>
      </c>
      <c r="P31" s="155"/>
      <c r="Q31" s="544" t="s">
        <v>184</v>
      </c>
      <c r="R31" s="545"/>
      <c r="S31" s="203"/>
      <c r="T31" s="546"/>
      <c r="U31" s="547"/>
      <c r="V31" s="357"/>
      <c r="W31" s="359"/>
      <c r="X31" s="159">
        <f t="shared" si="1"/>
      </c>
      <c r="Y31" s="35" t="s">
        <v>61</v>
      </c>
      <c r="Z31" s="36">
        <v>3</v>
      </c>
      <c r="AA31" s="36">
        <v>2</v>
      </c>
      <c r="AB31" s="36">
        <v>4</v>
      </c>
      <c r="AC31" s="37">
        <v>2</v>
      </c>
      <c r="AD31" s="5">
        <f t="shared" si="2"/>
      </c>
      <c r="AE31" s="159">
        <f>IF(C31="","",IF(C31="組手",IF(COUNTIF($AD$31:$AD$40,AD31)&gt;2,"出場数エラー",""),IF(C31="形",IF(COUNTIF($AD$31:$AD$40,AD31)&gt;2,"出場数エラー",""))))</f>
      </c>
    </row>
    <row r="32" spans="1:31" ht="30" customHeight="1">
      <c r="A32" s="256"/>
      <c r="B32" s="99">
        <v>2</v>
      </c>
      <c r="C32" s="139"/>
      <c r="D32" s="80">
        <f t="shared" si="6"/>
      </c>
      <c r="E32" s="61"/>
      <c r="F32" s="62">
        <f t="shared" si="5"/>
      </c>
      <c r="G32" s="82">
        <v>19</v>
      </c>
      <c r="H32" s="163"/>
      <c r="I32" s="84" t="s">
        <v>394</v>
      </c>
      <c r="J32" s="67"/>
      <c r="K32" s="84" t="s">
        <v>394</v>
      </c>
      <c r="L32" s="70"/>
      <c r="M32" s="321" t="str">
        <f>CONCATENATE(IF(H32="","　　",IF(J32&lt;4,MID($A$4,FIND("ズ",$A$4)+1,4)-G32*100-H32,IF(AND(J32=4,L32=1),MID($A$4,FIND("ズ",$A$4)+1,4)-G32*100-H32,MID($A$4,FIND("ズ",$A$4)+1,4)-G32*100-H32-1)))," 歳")</f>
        <v>　　 歳</v>
      </c>
      <c r="N32" s="322"/>
      <c r="O32" s="130" t="s">
        <v>33</v>
      </c>
      <c r="P32" s="153"/>
      <c r="Q32" s="534" t="s">
        <v>184</v>
      </c>
      <c r="R32" s="535"/>
      <c r="S32" s="201"/>
      <c r="T32" s="536"/>
      <c r="U32" s="537"/>
      <c r="V32" s="325"/>
      <c r="W32" s="327"/>
      <c r="X32" s="159">
        <f t="shared" si="1"/>
      </c>
      <c r="Y32" s="35" t="s">
        <v>62</v>
      </c>
      <c r="Z32" s="36">
        <v>3</v>
      </c>
      <c r="AA32" s="36">
        <v>2</v>
      </c>
      <c r="AB32" s="36">
        <v>4</v>
      </c>
      <c r="AC32" s="37">
        <v>2</v>
      </c>
      <c r="AD32" s="5">
        <f aca="true" t="shared" si="7" ref="AD32:AD40">IF(C32="","",CONCATENATE(C32,D32))</f>
      </c>
      <c r="AE32" s="159">
        <f aca="true" t="shared" si="8" ref="AE32:AE40">IF(C32="","",IF(C32="組手",IF(COUNTIF($AD$31:$AD$40,AD32)&gt;2,"出場数エラー",""),IF(C32="形",IF(COUNTIF($AD$31:$AD$40,AD32)&gt;2,"出場数エラー",""))))</f>
      </c>
    </row>
    <row r="33" spans="1:31" ht="30" customHeight="1">
      <c r="A33" s="256"/>
      <c r="B33" s="99">
        <v>3</v>
      </c>
      <c r="C33" s="139"/>
      <c r="D33" s="80">
        <f t="shared" si="6"/>
      </c>
      <c r="E33" s="61"/>
      <c r="F33" s="62">
        <f t="shared" si="5"/>
      </c>
      <c r="G33" s="82">
        <v>19</v>
      </c>
      <c r="H33" s="163"/>
      <c r="I33" s="84" t="s">
        <v>394</v>
      </c>
      <c r="J33" s="67"/>
      <c r="K33" s="84" t="s">
        <v>394</v>
      </c>
      <c r="L33" s="70"/>
      <c r="M33" s="321" t="str">
        <f>CONCATENATE(IF(H33="","　　",IF(J33&lt;4,MID($A$4,FIND("ズ",$A$4)+1,4)-G33*100-H33,IF(AND(J33=4,L33=1),MID($A$4,FIND("ズ",$A$4)+1,4)-G33*100-H33,MID($A$4,FIND("ズ",$A$4)+1,4)-G33*100-H33-1)))," 歳")</f>
        <v>　　 歳</v>
      </c>
      <c r="N33" s="322"/>
      <c r="O33" s="130" t="s">
        <v>33</v>
      </c>
      <c r="P33" s="153"/>
      <c r="Q33" s="534" t="s">
        <v>184</v>
      </c>
      <c r="R33" s="535"/>
      <c r="S33" s="201"/>
      <c r="T33" s="536"/>
      <c r="U33" s="537"/>
      <c r="V33" s="325"/>
      <c r="W33" s="327"/>
      <c r="X33" s="159">
        <f t="shared" si="1"/>
      </c>
      <c r="Y33" s="35" t="s">
        <v>63</v>
      </c>
      <c r="Z33" s="36">
        <v>3</v>
      </c>
      <c r="AA33" s="36">
        <v>2</v>
      </c>
      <c r="AB33" s="36">
        <v>4</v>
      </c>
      <c r="AC33" s="37">
        <v>2</v>
      </c>
      <c r="AD33" s="5">
        <f t="shared" si="7"/>
      </c>
      <c r="AE33" s="159">
        <f t="shared" si="8"/>
      </c>
    </row>
    <row r="34" spans="1:31" ht="30" customHeight="1">
      <c r="A34" s="256"/>
      <c r="B34" s="99">
        <v>4</v>
      </c>
      <c r="C34" s="139"/>
      <c r="D34" s="80">
        <f t="shared" si="6"/>
      </c>
      <c r="E34" s="61"/>
      <c r="F34" s="62">
        <f t="shared" si="5"/>
      </c>
      <c r="G34" s="82">
        <v>19</v>
      </c>
      <c r="H34" s="163"/>
      <c r="I34" s="84" t="s">
        <v>394</v>
      </c>
      <c r="J34" s="67"/>
      <c r="K34" s="84" t="s">
        <v>394</v>
      </c>
      <c r="L34" s="70"/>
      <c r="M34" s="321" t="str">
        <f>CONCATENATE(IF(H34="","　　",IF(J34&lt;4,MID($A$4,FIND("ズ",$A$4)+1,4)-G34*100-H34,IF(AND(J34=4,L34=1),MID($A$4,FIND("ズ",$A$4)+1,4)-G34*100-H34,MID($A$4,FIND("ズ",$A$4)+1,4)-G34*100-H34-1)))," 歳")</f>
        <v>　　 歳</v>
      </c>
      <c r="N34" s="322"/>
      <c r="O34" s="130" t="s">
        <v>33</v>
      </c>
      <c r="P34" s="153"/>
      <c r="Q34" s="534" t="s">
        <v>184</v>
      </c>
      <c r="R34" s="535"/>
      <c r="S34" s="201"/>
      <c r="T34" s="536"/>
      <c r="U34" s="537"/>
      <c r="V34" s="325"/>
      <c r="W34" s="327"/>
      <c r="X34" s="159">
        <f t="shared" si="1"/>
      </c>
      <c r="Y34" s="35" t="s">
        <v>64</v>
      </c>
      <c r="Z34" s="36">
        <v>3</v>
      </c>
      <c r="AA34" s="36">
        <v>2</v>
      </c>
      <c r="AB34" s="36">
        <v>4</v>
      </c>
      <c r="AC34" s="37">
        <v>2</v>
      </c>
      <c r="AD34" s="5">
        <f t="shared" si="7"/>
      </c>
      <c r="AE34" s="159">
        <f t="shared" si="8"/>
      </c>
    </row>
    <row r="35" spans="1:31" ht="30" customHeight="1">
      <c r="A35" s="256"/>
      <c r="B35" s="99">
        <v>5</v>
      </c>
      <c r="C35" s="139"/>
      <c r="D35" s="80">
        <f t="shared" si="6"/>
      </c>
      <c r="E35" s="61"/>
      <c r="F35" s="62">
        <f t="shared" si="5"/>
      </c>
      <c r="G35" s="82">
        <v>19</v>
      </c>
      <c r="H35" s="163"/>
      <c r="I35" s="84" t="s">
        <v>394</v>
      </c>
      <c r="J35" s="67"/>
      <c r="K35" s="84" t="s">
        <v>394</v>
      </c>
      <c r="L35" s="70"/>
      <c r="M35" s="321" t="str">
        <f>CONCATENATE(IF(H35="","　　",IF(J35&lt;4,MID($A$4,FIND("ズ",$A$4)+1,4)-G35*100-H35,IF(AND(J35=4,L35=1),MID($A$4,FIND("ズ",$A$4)+1,4)-G35*100-H35,MID($A$4,FIND("ズ",$A$4)+1,4)-G35*100-H35-1)))," 歳")</f>
        <v>　　 歳</v>
      </c>
      <c r="N35" s="322"/>
      <c r="O35" s="130" t="s">
        <v>33</v>
      </c>
      <c r="P35" s="153"/>
      <c r="Q35" s="534" t="s">
        <v>184</v>
      </c>
      <c r="R35" s="535"/>
      <c r="S35" s="201"/>
      <c r="T35" s="536"/>
      <c r="U35" s="537"/>
      <c r="V35" s="325"/>
      <c r="W35" s="327"/>
      <c r="X35" s="159">
        <f t="shared" si="1"/>
      </c>
      <c r="Y35" s="35" t="s">
        <v>65</v>
      </c>
      <c r="Z35" s="36">
        <v>4</v>
      </c>
      <c r="AA35" s="36">
        <v>2</v>
      </c>
      <c r="AB35" s="36">
        <v>5</v>
      </c>
      <c r="AC35" s="37">
        <v>3</v>
      </c>
      <c r="AD35" s="5">
        <f t="shared" si="7"/>
      </c>
      <c r="AE35" s="159">
        <f t="shared" si="8"/>
      </c>
    </row>
    <row r="36" spans="1:31" ht="30" customHeight="1">
      <c r="A36" s="256"/>
      <c r="B36" s="99">
        <v>6</v>
      </c>
      <c r="C36" s="139"/>
      <c r="D36" s="80">
        <f t="shared" si="6"/>
      </c>
      <c r="E36" s="61"/>
      <c r="F36" s="62">
        <f t="shared" si="5"/>
      </c>
      <c r="G36" s="82">
        <v>19</v>
      </c>
      <c r="H36" s="163"/>
      <c r="I36" s="84" t="s">
        <v>394</v>
      </c>
      <c r="J36" s="67"/>
      <c r="K36" s="84" t="s">
        <v>394</v>
      </c>
      <c r="L36" s="70"/>
      <c r="M36" s="321" t="str">
        <f>CONCATENATE(IF(H36="","　　",IF(J36&lt;4,MID($A$4,FIND("ズ",$A$4)+1,4)-G36*100-H36,IF(AND(J36=4,L36=1),MID($A$4,FIND("ズ",$A$4)+1,4)-G36*100-H36,MID($A$4,FIND("ズ",$A$4)+1,4)-G36*100-H36-1)))," 歳")</f>
        <v>　　 歳</v>
      </c>
      <c r="N36" s="322"/>
      <c r="O36" s="130" t="s">
        <v>33</v>
      </c>
      <c r="P36" s="153"/>
      <c r="Q36" s="534" t="s">
        <v>184</v>
      </c>
      <c r="R36" s="535"/>
      <c r="S36" s="201"/>
      <c r="T36" s="536"/>
      <c r="U36" s="537"/>
      <c r="V36" s="325"/>
      <c r="W36" s="327"/>
      <c r="X36" s="159">
        <f t="shared" si="1"/>
      </c>
      <c r="Y36" s="35" t="s">
        <v>66</v>
      </c>
      <c r="Z36" s="36">
        <v>4</v>
      </c>
      <c r="AA36" s="36">
        <v>2</v>
      </c>
      <c r="AB36" s="36">
        <v>5</v>
      </c>
      <c r="AC36" s="37">
        <v>3</v>
      </c>
      <c r="AD36" s="5">
        <f t="shared" si="7"/>
      </c>
      <c r="AE36" s="159">
        <f t="shared" si="8"/>
      </c>
    </row>
    <row r="37" spans="1:31" ht="30" customHeight="1">
      <c r="A37" s="45"/>
      <c r="B37" s="99">
        <v>7</v>
      </c>
      <c r="C37" s="139"/>
      <c r="D37" s="80">
        <f t="shared" si="6"/>
      </c>
      <c r="E37" s="61"/>
      <c r="F37" s="62">
        <f t="shared" si="5"/>
      </c>
      <c r="G37" s="82">
        <v>19</v>
      </c>
      <c r="H37" s="163"/>
      <c r="I37" s="84" t="s">
        <v>394</v>
      </c>
      <c r="J37" s="67"/>
      <c r="K37" s="84" t="s">
        <v>394</v>
      </c>
      <c r="L37" s="70"/>
      <c r="M37" s="321" t="str">
        <f t="shared" si="4"/>
        <v>　　 歳</v>
      </c>
      <c r="N37" s="322"/>
      <c r="O37" s="130" t="s">
        <v>33</v>
      </c>
      <c r="P37" s="153"/>
      <c r="Q37" s="534" t="s">
        <v>184</v>
      </c>
      <c r="R37" s="535"/>
      <c r="S37" s="201"/>
      <c r="T37" s="536"/>
      <c r="U37" s="537"/>
      <c r="V37" s="325"/>
      <c r="W37" s="327"/>
      <c r="X37" s="159">
        <f t="shared" si="1"/>
      </c>
      <c r="Y37" s="35" t="s">
        <v>67</v>
      </c>
      <c r="Z37" s="36">
        <v>4</v>
      </c>
      <c r="AA37" s="36">
        <v>2</v>
      </c>
      <c r="AB37" s="36">
        <v>5</v>
      </c>
      <c r="AC37" s="37">
        <v>3</v>
      </c>
      <c r="AD37" s="5">
        <f t="shared" si="7"/>
      </c>
      <c r="AE37" s="159">
        <f t="shared" si="8"/>
      </c>
    </row>
    <row r="38" spans="1:31" ht="30" customHeight="1">
      <c r="A38" s="45"/>
      <c r="B38" s="99">
        <v>8</v>
      </c>
      <c r="C38" s="139"/>
      <c r="D38" s="80">
        <f t="shared" si="6"/>
      </c>
      <c r="E38" s="61"/>
      <c r="F38" s="62">
        <f t="shared" si="5"/>
      </c>
      <c r="G38" s="82">
        <v>19</v>
      </c>
      <c r="H38" s="163"/>
      <c r="I38" s="84" t="s">
        <v>394</v>
      </c>
      <c r="J38" s="67"/>
      <c r="K38" s="84" t="s">
        <v>394</v>
      </c>
      <c r="L38" s="70"/>
      <c r="M38" s="321" t="str">
        <f t="shared" si="4"/>
        <v>　　 歳</v>
      </c>
      <c r="N38" s="322"/>
      <c r="O38" s="130" t="s">
        <v>33</v>
      </c>
      <c r="P38" s="153"/>
      <c r="Q38" s="534" t="s">
        <v>184</v>
      </c>
      <c r="R38" s="535"/>
      <c r="S38" s="201"/>
      <c r="T38" s="536"/>
      <c r="U38" s="537"/>
      <c r="V38" s="325"/>
      <c r="W38" s="327"/>
      <c r="X38" s="159">
        <f t="shared" si="1"/>
      </c>
      <c r="Y38" s="35" t="s">
        <v>68</v>
      </c>
      <c r="Z38" s="36">
        <v>4</v>
      </c>
      <c r="AA38" s="36">
        <v>2</v>
      </c>
      <c r="AB38" s="36">
        <v>5</v>
      </c>
      <c r="AC38" s="37">
        <v>3</v>
      </c>
      <c r="AD38" s="5">
        <f t="shared" si="7"/>
      </c>
      <c r="AE38" s="159">
        <f t="shared" si="8"/>
      </c>
    </row>
    <row r="39" spans="1:31" ht="30" customHeight="1">
      <c r="A39" s="45"/>
      <c r="B39" s="99">
        <v>9</v>
      </c>
      <c r="C39" s="139"/>
      <c r="D39" s="80">
        <f t="shared" si="6"/>
      </c>
      <c r="E39" s="61"/>
      <c r="F39" s="62">
        <f t="shared" si="5"/>
      </c>
      <c r="G39" s="82">
        <v>19</v>
      </c>
      <c r="H39" s="163"/>
      <c r="I39" s="84" t="s">
        <v>394</v>
      </c>
      <c r="J39" s="67"/>
      <c r="K39" s="84" t="s">
        <v>394</v>
      </c>
      <c r="L39" s="70"/>
      <c r="M39" s="321" t="str">
        <f t="shared" si="4"/>
        <v>　　 歳</v>
      </c>
      <c r="N39" s="322"/>
      <c r="O39" s="130" t="s">
        <v>33</v>
      </c>
      <c r="P39" s="153"/>
      <c r="Q39" s="534" t="s">
        <v>184</v>
      </c>
      <c r="R39" s="535"/>
      <c r="S39" s="201"/>
      <c r="T39" s="536"/>
      <c r="U39" s="537"/>
      <c r="V39" s="325"/>
      <c r="W39" s="327"/>
      <c r="X39" s="159">
        <f t="shared" si="1"/>
      </c>
      <c r="Y39" s="35" t="s">
        <v>69</v>
      </c>
      <c r="Z39" s="36">
        <v>4</v>
      </c>
      <c r="AA39" s="36">
        <v>2</v>
      </c>
      <c r="AB39" s="36">
        <v>5</v>
      </c>
      <c r="AC39" s="37">
        <v>3</v>
      </c>
      <c r="AD39" s="5">
        <f t="shared" si="7"/>
      </c>
      <c r="AE39" s="159">
        <f t="shared" si="8"/>
      </c>
    </row>
    <row r="40" spans="1:31" ht="30" customHeight="1" thickBot="1">
      <c r="A40" s="45"/>
      <c r="B40" s="99">
        <v>10</v>
      </c>
      <c r="C40" s="142"/>
      <c r="D40" s="143">
        <f t="shared" si="6"/>
      </c>
      <c r="E40" s="144"/>
      <c r="F40" s="145">
        <f t="shared" si="5"/>
      </c>
      <c r="G40" s="146">
        <v>19</v>
      </c>
      <c r="H40" s="166"/>
      <c r="I40" s="147" t="s">
        <v>394</v>
      </c>
      <c r="J40" s="148"/>
      <c r="K40" s="147" t="s">
        <v>394</v>
      </c>
      <c r="L40" s="149"/>
      <c r="M40" s="374" t="str">
        <f t="shared" si="4"/>
        <v>　　 歳</v>
      </c>
      <c r="N40" s="375"/>
      <c r="O40" s="130" t="s">
        <v>33</v>
      </c>
      <c r="P40" s="156"/>
      <c r="Q40" s="540" t="s">
        <v>184</v>
      </c>
      <c r="R40" s="541"/>
      <c r="S40" s="204"/>
      <c r="T40" s="538"/>
      <c r="U40" s="539"/>
      <c r="V40" s="360"/>
      <c r="W40" s="362"/>
      <c r="X40" s="159">
        <f t="shared" si="1"/>
      </c>
      <c r="Y40" s="35" t="s">
        <v>70</v>
      </c>
      <c r="Z40" s="36">
        <v>5</v>
      </c>
      <c r="AA40" s="36">
        <v>3</v>
      </c>
      <c r="AB40" s="36">
        <v>5</v>
      </c>
      <c r="AC40" s="37">
        <v>3</v>
      </c>
      <c r="AD40" s="5">
        <f t="shared" si="7"/>
      </c>
      <c r="AE40" s="159">
        <f t="shared" si="8"/>
      </c>
    </row>
    <row r="41" spans="1:31" s="18" customFormat="1" ht="18" thickTop="1">
      <c r="A41" s="450" t="s">
        <v>32</v>
      </c>
      <c r="B41" s="560" t="s">
        <v>36</v>
      </c>
      <c r="C41" s="452"/>
      <c r="D41" s="452"/>
      <c r="E41" s="452"/>
      <c r="F41" s="452"/>
      <c r="G41" s="452"/>
      <c r="H41" s="452"/>
      <c r="I41" s="452"/>
      <c r="J41" s="452"/>
      <c r="K41" s="452"/>
      <c r="L41" s="452"/>
      <c r="M41" s="452"/>
      <c r="N41" s="452"/>
      <c r="O41" s="560"/>
      <c r="P41" s="452"/>
      <c r="Q41" s="452"/>
      <c r="R41" s="452"/>
      <c r="S41" s="452"/>
      <c r="X41" s="159"/>
      <c r="Y41" s="35" t="s">
        <v>71</v>
      </c>
      <c r="Z41" s="36">
        <v>5</v>
      </c>
      <c r="AA41" s="36">
        <v>3</v>
      </c>
      <c r="AB41" s="36">
        <v>5</v>
      </c>
      <c r="AC41" s="37">
        <v>3</v>
      </c>
      <c r="AE41" s="159"/>
    </row>
    <row r="42" spans="1:31" s="18" customFormat="1" ht="17.25">
      <c r="A42" s="570"/>
      <c r="B42" s="452" t="s">
        <v>37</v>
      </c>
      <c r="C42" s="452"/>
      <c r="D42" s="452"/>
      <c r="E42" s="452"/>
      <c r="F42" s="452"/>
      <c r="G42" s="452"/>
      <c r="H42" s="452"/>
      <c r="I42" s="452"/>
      <c r="J42" s="452"/>
      <c r="K42" s="452"/>
      <c r="L42" s="452"/>
      <c r="M42" s="452"/>
      <c r="N42" s="452"/>
      <c r="O42" s="452"/>
      <c r="P42" s="452"/>
      <c r="Q42" s="452"/>
      <c r="R42" s="452"/>
      <c r="S42" s="452"/>
      <c r="X42" s="159"/>
      <c r="Y42" s="35" t="s">
        <v>72</v>
      </c>
      <c r="Z42" s="36">
        <v>5</v>
      </c>
      <c r="AA42" s="36">
        <v>3</v>
      </c>
      <c r="AB42" s="36">
        <v>5</v>
      </c>
      <c r="AC42" s="37">
        <v>3</v>
      </c>
      <c r="AE42" s="159"/>
    </row>
    <row r="43" spans="1:31" s="18" customFormat="1" ht="14.25" customHeight="1">
      <c r="A43" s="570"/>
      <c r="B43" s="453" t="s">
        <v>31</v>
      </c>
      <c r="C43" s="453"/>
      <c r="D43" s="453"/>
      <c r="E43" s="453"/>
      <c r="F43" s="453"/>
      <c r="G43" s="453"/>
      <c r="H43" s="453"/>
      <c r="I43" s="453"/>
      <c r="J43" s="453"/>
      <c r="K43" s="453"/>
      <c r="L43" s="453"/>
      <c r="M43" s="453"/>
      <c r="N43" s="453"/>
      <c r="O43" s="453"/>
      <c r="P43" s="453"/>
      <c r="Q43" s="453"/>
      <c r="R43" s="453"/>
      <c r="S43" s="453"/>
      <c r="X43" s="159"/>
      <c r="Y43" s="35" t="s">
        <v>73</v>
      </c>
      <c r="Z43" s="36">
        <v>5</v>
      </c>
      <c r="AA43" s="36">
        <v>3</v>
      </c>
      <c r="AB43" s="36">
        <v>5</v>
      </c>
      <c r="AC43" s="37">
        <v>3</v>
      </c>
      <c r="AE43" s="159"/>
    </row>
    <row r="44" spans="2:31" s="18" customFormat="1" ht="5.25" customHeight="1" thickBot="1">
      <c r="B44" s="19"/>
      <c r="C44" s="20"/>
      <c r="D44" s="20"/>
      <c r="G44" s="6"/>
      <c r="H44" s="6"/>
      <c r="I44" s="6"/>
      <c r="J44" s="6"/>
      <c r="K44" s="6"/>
      <c r="L44" s="6"/>
      <c r="M44" s="6"/>
      <c r="N44" s="6"/>
      <c r="X44" s="159"/>
      <c r="Y44" s="35" t="s">
        <v>74</v>
      </c>
      <c r="Z44" s="36">
        <v>5</v>
      </c>
      <c r="AA44" s="36">
        <v>3</v>
      </c>
      <c r="AB44" s="36">
        <v>5</v>
      </c>
      <c r="AC44" s="37">
        <v>3</v>
      </c>
      <c r="AE44" s="159"/>
    </row>
    <row r="45" spans="1:29" ht="14.25" customHeight="1" thickBot="1" thickTop="1">
      <c r="A45" s="435" t="s">
        <v>29</v>
      </c>
      <c r="B45" s="436"/>
      <c r="C45" s="419" t="s">
        <v>30</v>
      </c>
      <c r="D45" s="559"/>
      <c r="E45" s="492"/>
      <c r="F45" s="492" t="s">
        <v>18</v>
      </c>
      <c r="G45" s="384" t="s">
        <v>19</v>
      </c>
      <c r="H45" s="384"/>
      <c r="I45" s="384"/>
      <c r="J45" s="194" t="s">
        <v>206</v>
      </c>
      <c r="K45" s="597"/>
      <c r="L45" s="597"/>
      <c r="M45" s="597"/>
      <c r="N45" s="483"/>
      <c r="O45" s="484"/>
      <c r="P45" s="484"/>
      <c r="Q45" s="484"/>
      <c r="R45" s="484"/>
      <c r="S45" s="484"/>
      <c r="T45" s="484"/>
      <c r="U45" s="484"/>
      <c r="V45" s="484"/>
      <c r="W45" s="485"/>
      <c r="Y45" s="35" t="s">
        <v>75</v>
      </c>
      <c r="Z45" s="36">
        <v>6</v>
      </c>
      <c r="AA45" s="36">
        <v>3</v>
      </c>
      <c r="AB45" s="36">
        <v>5</v>
      </c>
      <c r="AC45" s="37">
        <v>3</v>
      </c>
    </row>
    <row r="46" spans="1:29" ht="15" customHeight="1" thickBot="1" thickTop="1">
      <c r="A46" s="437"/>
      <c r="B46" s="438"/>
      <c r="C46" s="371" t="s">
        <v>222</v>
      </c>
      <c r="D46" s="372"/>
      <c r="E46" s="373"/>
      <c r="F46" s="493"/>
      <c r="G46" s="387"/>
      <c r="H46" s="387"/>
      <c r="I46" s="387"/>
      <c r="J46" s="193" t="s">
        <v>173</v>
      </c>
      <c r="K46" s="598"/>
      <c r="L46" s="599"/>
      <c r="M46" s="599"/>
      <c r="N46" s="486"/>
      <c r="O46" s="487"/>
      <c r="P46" s="487"/>
      <c r="Q46" s="487"/>
      <c r="R46" s="487"/>
      <c r="S46" s="487"/>
      <c r="T46" s="487"/>
      <c r="U46" s="487"/>
      <c r="V46" s="487"/>
      <c r="W46" s="488"/>
      <c r="Y46" s="35" t="s">
        <v>76</v>
      </c>
      <c r="Z46" s="36">
        <v>6</v>
      </c>
      <c r="AA46" s="36">
        <v>3</v>
      </c>
      <c r="AB46" s="36">
        <v>5</v>
      </c>
      <c r="AC46" s="37">
        <v>3</v>
      </c>
    </row>
    <row r="47" spans="1:29" ht="18" thickTop="1">
      <c r="A47" s="437"/>
      <c r="B47" s="438"/>
      <c r="C47" s="457"/>
      <c r="D47" s="458"/>
      <c r="E47" s="459"/>
      <c r="F47" s="493"/>
      <c r="G47" s="442" t="s">
        <v>208</v>
      </c>
      <c r="H47" s="442"/>
      <c r="I47" s="442"/>
      <c r="J47" s="442"/>
      <c r="K47" s="442"/>
      <c r="L47" s="594"/>
      <c r="M47" s="595"/>
      <c r="N47" s="595"/>
      <c r="O47" s="595"/>
      <c r="P47" s="595"/>
      <c r="Q47" s="595"/>
      <c r="R47" s="595"/>
      <c r="S47" s="595"/>
      <c r="T47" s="595"/>
      <c r="U47" s="595"/>
      <c r="V47" s="595"/>
      <c r="W47" s="596"/>
      <c r="Y47" s="35" t="s">
        <v>77</v>
      </c>
      <c r="Z47" s="36">
        <v>6</v>
      </c>
      <c r="AA47" s="36">
        <v>3</v>
      </c>
      <c r="AB47" s="36">
        <v>5</v>
      </c>
      <c r="AC47" s="37">
        <v>3</v>
      </c>
    </row>
    <row r="48" spans="1:29" ht="18" thickBot="1">
      <c r="A48" s="439"/>
      <c r="B48" s="440"/>
      <c r="C48" s="460"/>
      <c r="D48" s="461"/>
      <c r="E48" s="462"/>
      <c r="F48" s="494"/>
      <c r="G48" s="455" t="s">
        <v>28</v>
      </c>
      <c r="H48" s="455"/>
      <c r="I48" s="455"/>
      <c r="J48" s="455"/>
      <c r="K48" s="455"/>
      <c r="L48" s="473"/>
      <c r="M48" s="474"/>
      <c r="N48" s="474"/>
      <c r="O48" s="474"/>
      <c r="P48" s="474"/>
      <c r="Q48" s="474"/>
      <c r="R48" s="474"/>
      <c r="S48" s="474"/>
      <c r="T48" s="474"/>
      <c r="U48" s="474"/>
      <c r="V48" s="474"/>
      <c r="W48" s="475"/>
      <c r="Y48" s="35" t="s">
        <v>78</v>
      </c>
      <c r="Z48" s="36">
        <v>6</v>
      </c>
      <c r="AA48" s="36">
        <v>3</v>
      </c>
      <c r="AB48" s="36">
        <v>5</v>
      </c>
      <c r="AC48" s="37">
        <v>3</v>
      </c>
    </row>
    <row r="49" spans="25:29" ht="18" thickTop="1">
      <c r="Y49" s="35" t="s">
        <v>79</v>
      </c>
      <c r="Z49" s="36">
        <v>6</v>
      </c>
      <c r="AA49" s="36">
        <v>3</v>
      </c>
      <c r="AB49" s="36">
        <v>5</v>
      </c>
      <c r="AC49" s="37">
        <v>3</v>
      </c>
    </row>
    <row r="50" spans="25:29" ht="17.25">
      <c r="Y50" s="35" t="s">
        <v>80</v>
      </c>
      <c r="Z50" s="36">
        <v>7</v>
      </c>
      <c r="AA50" s="36">
        <v>4</v>
      </c>
      <c r="AB50" s="36">
        <v>5</v>
      </c>
      <c r="AC50" s="37">
        <v>3</v>
      </c>
    </row>
    <row r="51" spans="25:29" ht="17.25">
      <c r="Y51" s="35" t="s">
        <v>81</v>
      </c>
      <c r="Z51" s="36">
        <v>7</v>
      </c>
      <c r="AA51" s="36">
        <v>4</v>
      </c>
      <c r="AB51" s="36">
        <v>5</v>
      </c>
      <c r="AC51" s="37">
        <v>3</v>
      </c>
    </row>
    <row r="52" spans="25:29" ht="17.25">
      <c r="Y52" s="35" t="s">
        <v>82</v>
      </c>
      <c r="Z52" s="36">
        <v>7</v>
      </c>
      <c r="AA52" s="36">
        <v>4</v>
      </c>
      <c r="AB52" s="36">
        <v>5</v>
      </c>
      <c r="AC52" s="37">
        <v>3</v>
      </c>
    </row>
    <row r="53" spans="25:29" ht="17.25">
      <c r="Y53" s="35" t="s">
        <v>83</v>
      </c>
      <c r="Z53" s="36">
        <v>7</v>
      </c>
      <c r="AA53" s="36">
        <v>4</v>
      </c>
      <c r="AB53" s="36">
        <v>5</v>
      </c>
      <c r="AC53" s="37">
        <v>3</v>
      </c>
    </row>
    <row r="54" spans="25:29" ht="17.25">
      <c r="Y54" s="35" t="s">
        <v>84</v>
      </c>
      <c r="Z54" s="36">
        <v>7</v>
      </c>
      <c r="AA54" s="36">
        <v>4</v>
      </c>
      <c r="AB54" s="36">
        <v>5</v>
      </c>
      <c r="AC54" s="37">
        <v>3</v>
      </c>
    </row>
    <row r="55" spans="25:29" ht="17.25">
      <c r="Y55" s="35" t="s">
        <v>85</v>
      </c>
      <c r="Z55" s="36">
        <v>7</v>
      </c>
      <c r="AA55" s="36">
        <v>4</v>
      </c>
      <c r="AB55" s="36">
        <v>5</v>
      </c>
      <c r="AC55" s="37">
        <v>3</v>
      </c>
    </row>
    <row r="56" spans="25:29" ht="17.25">
      <c r="Y56" s="35" t="s">
        <v>86</v>
      </c>
      <c r="Z56" s="36">
        <v>7</v>
      </c>
      <c r="AA56" s="36">
        <v>4</v>
      </c>
      <c r="AB56" s="36">
        <v>5</v>
      </c>
      <c r="AC56" s="37">
        <v>3</v>
      </c>
    </row>
    <row r="57" spans="25:29" ht="17.25">
      <c r="Y57" s="35" t="s">
        <v>87</v>
      </c>
      <c r="Z57" s="36">
        <v>7</v>
      </c>
      <c r="AA57" s="36">
        <v>4</v>
      </c>
      <c r="AB57" s="36">
        <v>5</v>
      </c>
      <c r="AC57" s="37">
        <v>3</v>
      </c>
    </row>
    <row r="58" spans="25:29" ht="17.25">
      <c r="Y58" s="35" t="s">
        <v>88</v>
      </c>
      <c r="Z58" s="36">
        <v>7</v>
      </c>
      <c r="AA58" s="36">
        <v>4</v>
      </c>
      <c r="AB58" s="36">
        <v>5</v>
      </c>
      <c r="AC58" s="37">
        <v>3</v>
      </c>
    </row>
    <row r="59" spans="25:29" ht="17.25">
      <c r="Y59" s="35" t="s">
        <v>89</v>
      </c>
      <c r="Z59" s="36">
        <v>7</v>
      </c>
      <c r="AA59" s="36">
        <v>4</v>
      </c>
      <c r="AB59" s="36">
        <v>5</v>
      </c>
      <c r="AC59" s="37">
        <v>3</v>
      </c>
    </row>
    <row r="60" spans="25:29" ht="17.25">
      <c r="Y60" s="35" t="s">
        <v>90</v>
      </c>
      <c r="Z60" s="36">
        <v>7</v>
      </c>
      <c r="AA60" s="36">
        <v>4</v>
      </c>
      <c r="AB60" s="36">
        <v>5</v>
      </c>
      <c r="AC60" s="37">
        <v>3</v>
      </c>
    </row>
    <row r="61" spans="25:29" ht="17.25">
      <c r="Y61" s="35" t="s">
        <v>91</v>
      </c>
      <c r="Z61" s="36">
        <v>7</v>
      </c>
      <c r="AA61" s="36">
        <v>4</v>
      </c>
      <c r="AB61" s="36">
        <v>5</v>
      </c>
      <c r="AC61" s="37">
        <v>3</v>
      </c>
    </row>
    <row r="62" spans="25:29" ht="17.25">
      <c r="Y62" s="35" t="s">
        <v>92</v>
      </c>
      <c r="Z62" s="36">
        <v>7</v>
      </c>
      <c r="AA62" s="36">
        <v>4</v>
      </c>
      <c r="AB62" s="36">
        <v>5</v>
      </c>
      <c r="AC62" s="37">
        <v>3</v>
      </c>
    </row>
    <row r="63" spans="25:29" ht="17.25">
      <c r="Y63" s="35" t="s">
        <v>93</v>
      </c>
      <c r="Z63" s="36">
        <v>7</v>
      </c>
      <c r="AA63" s="36">
        <v>4</v>
      </c>
      <c r="AB63" s="36">
        <v>5</v>
      </c>
      <c r="AC63" s="37">
        <v>3</v>
      </c>
    </row>
    <row r="64" spans="25:29" ht="17.25">
      <c r="Y64" s="35" t="s">
        <v>94</v>
      </c>
      <c r="Z64" s="36">
        <v>7</v>
      </c>
      <c r="AA64" s="36">
        <v>4</v>
      </c>
      <c r="AB64" s="36">
        <v>5</v>
      </c>
      <c r="AC64" s="37">
        <v>3</v>
      </c>
    </row>
    <row r="65" spans="25:29" ht="17.25">
      <c r="Y65" s="35" t="s">
        <v>95</v>
      </c>
      <c r="Z65" s="36">
        <v>7</v>
      </c>
      <c r="AA65" s="36">
        <v>4</v>
      </c>
      <c r="AB65" s="36">
        <v>5</v>
      </c>
      <c r="AC65" s="37">
        <v>3</v>
      </c>
    </row>
    <row r="66" spans="25:29" ht="17.25">
      <c r="Y66" s="35" t="s">
        <v>96</v>
      </c>
      <c r="Z66" s="36">
        <v>7</v>
      </c>
      <c r="AA66" s="36">
        <v>4</v>
      </c>
      <c r="AB66" s="36">
        <v>5</v>
      </c>
      <c r="AC66" s="37">
        <v>3</v>
      </c>
    </row>
    <row r="67" spans="25:29" ht="17.25">
      <c r="Y67" s="35" t="s">
        <v>97</v>
      </c>
      <c r="Z67" s="36">
        <v>7</v>
      </c>
      <c r="AA67" s="36">
        <v>4</v>
      </c>
      <c r="AB67" s="36">
        <v>5</v>
      </c>
      <c r="AC67" s="37">
        <v>3</v>
      </c>
    </row>
    <row r="68" spans="25:29" ht="17.25">
      <c r="Y68" s="35" t="s">
        <v>98</v>
      </c>
      <c r="Z68" s="36">
        <v>7</v>
      </c>
      <c r="AA68" s="36">
        <v>4</v>
      </c>
      <c r="AB68" s="36">
        <v>5</v>
      </c>
      <c r="AC68" s="37">
        <v>3</v>
      </c>
    </row>
    <row r="69" spans="25:29" ht="17.25">
      <c r="Y69" s="35" t="s">
        <v>99</v>
      </c>
      <c r="Z69" s="36">
        <v>7</v>
      </c>
      <c r="AA69" s="36">
        <v>4</v>
      </c>
      <c r="AB69" s="36">
        <v>5</v>
      </c>
      <c r="AC69" s="37">
        <v>3</v>
      </c>
    </row>
    <row r="70" spans="25:29" ht="17.25">
      <c r="Y70" s="35" t="s">
        <v>100</v>
      </c>
      <c r="Z70" s="36">
        <v>7</v>
      </c>
      <c r="AA70" s="36">
        <v>4</v>
      </c>
      <c r="AB70" s="36">
        <v>5</v>
      </c>
      <c r="AC70" s="37">
        <v>3</v>
      </c>
    </row>
    <row r="71" spans="25:29" ht="17.25">
      <c r="Y71" s="35" t="s">
        <v>101</v>
      </c>
      <c r="Z71" s="36">
        <v>7</v>
      </c>
      <c r="AA71" s="36">
        <v>4</v>
      </c>
      <c r="AB71" s="36">
        <v>5</v>
      </c>
      <c r="AC71" s="37">
        <v>3</v>
      </c>
    </row>
    <row r="72" spans="25:29" ht="17.25">
      <c r="Y72" s="35" t="s">
        <v>102</v>
      </c>
      <c r="Z72" s="36">
        <v>7</v>
      </c>
      <c r="AA72" s="36">
        <v>4</v>
      </c>
      <c r="AB72" s="36">
        <v>5</v>
      </c>
      <c r="AC72" s="37">
        <v>3</v>
      </c>
    </row>
    <row r="73" spans="25:29" ht="17.25">
      <c r="Y73" s="35" t="s">
        <v>103</v>
      </c>
      <c r="Z73" s="36">
        <v>7</v>
      </c>
      <c r="AA73" s="36">
        <v>4</v>
      </c>
      <c r="AB73" s="36">
        <v>5</v>
      </c>
      <c r="AC73" s="37">
        <v>3</v>
      </c>
    </row>
    <row r="74" spans="25:29" ht="17.25">
      <c r="Y74" s="35" t="s">
        <v>104</v>
      </c>
      <c r="Z74" s="36">
        <v>7</v>
      </c>
      <c r="AA74" s="36">
        <v>4</v>
      </c>
      <c r="AB74" s="36">
        <v>5</v>
      </c>
      <c r="AC74" s="37">
        <v>3</v>
      </c>
    </row>
    <row r="75" spans="25:29" ht="17.25">
      <c r="Y75" s="35" t="s">
        <v>105</v>
      </c>
      <c r="Z75" s="36">
        <v>7</v>
      </c>
      <c r="AA75" s="36">
        <v>4</v>
      </c>
      <c r="AB75" s="36">
        <v>5</v>
      </c>
      <c r="AC75" s="37">
        <v>3</v>
      </c>
    </row>
    <row r="76" spans="25:29" ht="17.25">
      <c r="Y76" s="35" t="s">
        <v>106</v>
      </c>
      <c r="Z76" s="36">
        <v>7</v>
      </c>
      <c r="AA76" s="36">
        <v>4</v>
      </c>
      <c r="AB76" s="36">
        <v>5</v>
      </c>
      <c r="AC76" s="37">
        <v>3</v>
      </c>
    </row>
    <row r="77" spans="25:29" ht="17.25">
      <c r="Y77" s="35" t="s">
        <v>107</v>
      </c>
      <c r="Z77" s="36">
        <v>7</v>
      </c>
      <c r="AA77" s="36">
        <v>4</v>
      </c>
      <c r="AB77" s="36">
        <v>5</v>
      </c>
      <c r="AC77" s="37">
        <v>3</v>
      </c>
    </row>
    <row r="78" spans="25:29" ht="17.25">
      <c r="Y78" s="35" t="s">
        <v>108</v>
      </c>
      <c r="Z78" s="36">
        <v>7</v>
      </c>
      <c r="AA78" s="36">
        <v>4</v>
      </c>
      <c r="AB78" s="36">
        <v>5</v>
      </c>
      <c r="AC78" s="37">
        <v>3</v>
      </c>
    </row>
    <row r="79" spans="25:29" ht="17.25">
      <c r="Y79" s="35" t="s">
        <v>109</v>
      </c>
      <c r="Z79" s="36">
        <v>7</v>
      </c>
      <c r="AA79" s="36">
        <v>4</v>
      </c>
      <c r="AB79" s="36">
        <v>5</v>
      </c>
      <c r="AC79" s="37">
        <v>3</v>
      </c>
    </row>
    <row r="80" spans="25:29" ht="18" thickBot="1">
      <c r="Y80" s="38" t="s">
        <v>110</v>
      </c>
      <c r="Z80" s="39">
        <v>7</v>
      </c>
      <c r="AA80" s="36">
        <v>4</v>
      </c>
      <c r="AB80" s="36">
        <v>5</v>
      </c>
      <c r="AC80" s="37">
        <v>3</v>
      </c>
    </row>
    <row r="81" spans="25:29" ht="17.25">
      <c r="Y81" s="35"/>
      <c r="Z81" s="36"/>
      <c r="AA81" s="36"/>
      <c r="AB81" s="36"/>
      <c r="AC81" s="37"/>
    </row>
    <row r="82" spans="25:29" ht="17.25">
      <c r="Y82" s="35"/>
      <c r="Z82" s="36"/>
      <c r="AA82" s="36"/>
      <c r="AB82" s="36"/>
      <c r="AC82" s="37"/>
    </row>
    <row r="83" spans="25:29" ht="17.25">
      <c r="Y83" s="35"/>
      <c r="Z83" s="36"/>
      <c r="AA83" s="36"/>
      <c r="AB83" s="36"/>
      <c r="AC83" s="37"/>
    </row>
    <row r="84" spans="25:29" ht="17.25">
      <c r="Y84" s="35"/>
      <c r="Z84" s="36"/>
      <c r="AA84" s="36"/>
      <c r="AB84" s="36"/>
      <c r="AC84" s="37"/>
    </row>
    <row r="85" spans="25:29" ht="18" thickBot="1">
      <c r="Y85" s="38"/>
      <c r="Z85" s="39"/>
      <c r="AA85" s="36"/>
      <c r="AB85" s="36"/>
      <c r="AC85" s="37"/>
    </row>
  </sheetData>
  <sheetProtection password="DD5F" sheet="1" selectLockedCells="1"/>
  <mergeCells count="157">
    <mergeCell ref="A1:W1"/>
    <mergeCell ref="T7:W9"/>
    <mergeCell ref="L5:O5"/>
    <mergeCell ref="N45:W46"/>
    <mergeCell ref="L47:W47"/>
    <mergeCell ref="G45:I46"/>
    <mergeCell ref="K45:M45"/>
    <mergeCell ref="K46:M46"/>
    <mergeCell ref="C47:E48"/>
    <mergeCell ref="F5:K5"/>
    <mergeCell ref="F6:K6"/>
    <mergeCell ref="S11:S12"/>
    <mergeCell ref="F11:F12"/>
    <mergeCell ref="A9:B10"/>
    <mergeCell ref="D14:D15"/>
    <mergeCell ref="C10:E11"/>
    <mergeCell ref="M14:N15"/>
    <mergeCell ref="F9:F10"/>
    <mergeCell ref="G14:L15"/>
    <mergeCell ref="G9:R9"/>
    <mergeCell ref="C9:E9"/>
    <mergeCell ref="F14:F15"/>
    <mergeCell ref="D12:E12"/>
    <mergeCell ref="A13:S13"/>
    <mergeCell ref="A41:A43"/>
    <mergeCell ref="E14:E15"/>
    <mergeCell ref="A14:A15"/>
    <mergeCell ref="M17:N17"/>
    <mergeCell ref="M39:N39"/>
    <mergeCell ref="C14:C15"/>
    <mergeCell ref="A45:B48"/>
    <mergeCell ref="B43:S43"/>
    <mergeCell ref="C46:E46"/>
    <mergeCell ref="O14:O15"/>
    <mergeCell ref="M29:N29"/>
    <mergeCell ref="F45:F48"/>
    <mergeCell ref="L48:W48"/>
    <mergeCell ref="M21:N21"/>
    <mergeCell ref="M18:N18"/>
    <mergeCell ref="M30:N30"/>
    <mergeCell ref="C45:E45"/>
    <mergeCell ref="B41:S41"/>
    <mergeCell ref="M40:N40"/>
    <mergeCell ref="G47:K47"/>
    <mergeCell ref="G48:K48"/>
    <mergeCell ref="B14:B15"/>
    <mergeCell ref="M38:N38"/>
    <mergeCell ref="M16:N16"/>
    <mergeCell ref="B42:S42"/>
    <mergeCell ref="M24:N24"/>
    <mergeCell ref="M22:N22"/>
    <mergeCell ref="M23:N23"/>
    <mergeCell ref="M37:N37"/>
    <mergeCell ref="S9:S10"/>
    <mergeCell ref="M31:N31"/>
    <mergeCell ref="M26:N26"/>
    <mergeCell ref="M27:N27"/>
    <mergeCell ref="M28:N28"/>
    <mergeCell ref="P14:P15"/>
    <mergeCell ref="M20:N20"/>
    <mergeCell ref="I11:L11"/>
    <mergeCell ref="I12:L12"/>
    <mergeCell ref="G11:H11"/>
    <mergeCell ref="G12:H12"/>
    <mergeCell ref="M25:N25"/>
    <mergeCell ref="V12:W12"/>
    <mergeCell ref="T14:U14"/>
    <mergeCell ref="T15:U15"/>
    <mergeCell ref="V14:W14"/>
    <mergeCell ref="V15:W15"/>
    <mergeCell ref="M19:N19"/>
    <mergeCell ref="Q16:R16"/>
    <mergeCell ref="T12:U12"/>
    <mergeCell ref="Q17:R17"/>
    <mergeCell ref="Q18:R18"/>
    <mergeCell ref="Q19:R19"/>
    <mergeCell ref="Q20:R20"/>
    <mergeCell ref="Q15:R15"/>
    <mergeCell ref="S14:S15"/>
    <mergeCell ref="Q22:R22"/>
    <mergeCell ref="Q38:R38"/>
    <mergeCell ref="Q39:R39"/>
    <mergeCell ref="Q23:R23"/>
    <mergeCell ref="Q24:R24"/>
    <mergeCell ref="Q25:R25"/>
    <mergeCell ref="Q26:R26"/>
    <mergeCell ref="Q27:R27"/>
    <mergeCell ref="Q28:R28"/>
    <mergeCell ref="T26:U26"/>
    <mergeCell ref="T27:U27"/>
    <mergeCell ref="Q29:R29"/>
    <mergeCell ref="Q30:R30"/>
    <mergeCell ref="T28:U28"/>
    <mergeCell ref="Q31:R31"/>
    <mergeCell ref="Q37:R37"/>
    <mergeCell ref="T31:U31"/>
    <mergeCell ref="T37:U37"/>
    <mergeCell ref="T29:U29"/>
    <mergeCell ref="T30:U30"/>
    <mergeCell ref="T35:U35"/>
    <mergeCell ref="V24:W24"/>
    <mergeCell ref="V25:W25"/>
    <mergeCell ref="Q40:R40"/>
    <mergeCell ref="T16:U16"/>
    <mergeCell ref="T17:U17"/>
    <mergeCell ref="T18:U18"/>
    <mergeCell ref="T19:U19"/>
    <mergeCell ref="T20:U20"/>
    <mergeCell ref="T21:U21"/>
    <mergeCell ref="T39:U39"/>
    <mergeCell ref="Q5:U5"/>
    <mergeCell ref="Q3:R3"/>
    <mergeCell ref="T3:V3"/>
    <mergeCell ref="T23:U23"/>
    <mergeCell ref="T24:U24"/>
    <mergeCell ref="T25:U25"/>
    <mergeCell ref="V23:W23"/>
    <mergeCell ref="V22:W22"/>
    <mergeCell ref="T22:U22"/>
    <mergeCell ref="Q21:R21"/>
    <mergeCell ref="T40:U40"/>
    <mergeCell ref="V40:W40"/>
    <mergeCell ref="V39:W39"/>
    <mergeCell ref="V38:W38"/>
    <mergeCell ref="V37:W37"/>
    <mergeCell ref="T38:U38"/>
    <mergeCell ref="V16:W16"/>
    <mergeCell ref="V17:W17"/>
    <mergeCell ref="V18:W18"/>
    <mergeCell ref="V19:W19"/>
    <mergeCell ref="V20:W20"/>
    <mergeCell ref="V21:W21"/>
    <mergeCell ref="V26:W26"/>
    <mergeCell ref="V27:W27"/>
    <mergeCell ref="V28:W28"/>
    <mergeCell ref="V31:W31"/>
    <mergeCell ref="V30:W30"/>
    <mergeCell ref="V29:W29"/>
    <mergeCell ref="V35:W35"/>
    <mergeCell ref="M32:N32"/>
    <mergeCell ref="Q32:R32"/>
    <mergeCell ref="T32:U32"/>
    <mergeCell ref="V32:W32"/>
    <mergeCell ref="M33:N33"/>
    <mergeCell ref="Q33:R33"/>
    <mergeCell ref="T33:U33"/>
    <mergeCell ref="V33:W33"/>
    <mergeCell ref="M36:N36"/>
    <mergeCell ref="Q36:R36"/>
    <mergeCell ref="T36:U36"/>
    <mergeCell ref="V36:W36"/>
    <mergeCell ref="M34:N34"/>
    <mergeCell ref="Q34:R34"/>
    <mergeCell ref="T34:U34"/>
    <mergeCell ref="V34:W34"/>
    <mergeCell ref="M35:N35"/>
    <mergeCell ref="Q35:R35"/>
  </mergeCells>
  <conditionalFormatting sqref="A1">
    <cfRule type="cellIs" priority="1" dxfId="1" operator="equal" stopIfTrue="1">
      <formula>1</formula>
    </cfRule>
  </conditionalFormatting>
  <dataValidations count="9">
    <dataValidation errorStyle="warning" type="whole" operator="lessThan" allowBlank="1" showInputMessage="1" showErrorMessage="1" error="生年月日が入力されれば年齢は自動的に計算されます！&#10;入力をやめる場合は「キャンセル」を選択してください。" sqref="M16:N40">
      <formula1>0</formula1>
    </dataValidation>
    <dataValidation errorStyle="warning" type="whole" operator="lessThan" allowBlank="1" showInputMessage="1" showErrorMessage="1" error="種目・生年月日を入力すると自動的に計算されます。&#10;入力をやめる場合は「キャンセル」を選択してください。" sqref="D16:D40">
      <formula1>0</formula1>
    </dataValidation>
    <dataValidation type="list" allowBlank="1" showInputMessage="1" showErrorMessage="1" sqref="C16:C40">
      <formula1>$Y$11:$Y$12</formula1>
    </dataValidation>
    <dataValidation allowBlank="1" showInputMessage="1" showErrorMessage="1" imeMode="off" sqref="S11:S12 V12:W12 L47:W48 K45:M46 V16:W40 H16:H40 S16:S40 L16:L40 J16:J40 P16:Q40"/>
    <dataValidation allowBlank="1" showInputMessage="1" showErrorMessage="1" prompt="半角数字の”1”で&#10;✔マークがつきます" imeMode="off" sqref="B12 G11:H12 M11:M12 Q11:Q12 T10:T11 V10"/>
    <dataValidation allowBlank="1" showInputMessage="1" showErrorMessage="1" imeMode="fullKatakana" sqref="D12:E12"/>
    <dataValidation type="list" allowBlank="1" showInputMessage="1" showErrorMessage="1" prompt="「男」または「女」" error="「男」または「女」と入力してください！" sqref="B11">
      <formula1>$O$30:$O$31</formula1>
    </dataValidation>
    <dataValidation allowBlank="1" showInputMessage="1" showErrorMessage="1" prompt="※必ず、苗字と名前の間に全角スペースを入れてください！" sqref="E16:E40"/>
    <dataValidation allowBlank="1" showInputMessage="1" showErrorMessage="1" prompt="※苗字と名前の間に全角スペースを入れてください！" imeMode="fullKatakana" sqref="F16:F40"/>
  </dataValidations>
  <printOptions/>
  <pageMargins left="0.7874015748031497" right="0.1968503937007874" top="0.3937007874015748" bottom="0.1968503937007874" header="0.5118110236220472" footer="0.5118110236220472"/>
  <pageSetup cellComments="asDisplayed" fitToHeight="1" fitToWidth="1"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sheetPr>
    <tabColor rgb="FFFF0000"/>
  </sheetPr>
  <dimension ref="A1:N18"/>
  <sheetViews>
    <sheetView view="pageBreakPreview" zoomScaleSheetLayoutView="100" zoomScalePageLayoutView="0" workbookViewId="0" topLeftCell="A1">
      <selection activeCell="K1" sqref="K1:L2"/>
    </sheetView>
  </sheetViews>
  <sheetFormatPr defaultColWidth="9.00390625" defaultRowHeight="13.5"/>
  <cols>
    <col min="1" max="1" width="1.625" style="247" customWidth="1"/>
    <col min="2" max="7" width="8.00390625" style="1" customWidth="1"/>
    <col min="8" max="8" width="1.4921875" style="242" customWidth="1"/>
    <col min="9" max="14" width="8.00390625" style="1" customWidth="1"/>
    <col min="15" max="19" width="6.25390625" style="1" customWidth="1"/>
    <col min="20" max="22" width="4.875" style="1" customWidth="1"/>
    <col min="23" max="16384" width="9.00390625" style="1" customWidth="1"/>
  </cols>
  <sheetData>
    <row r="1" spans="11:14" ht="21.75" customHeight="1">
      <c r="K1" s="602">
        <f>'参加者名簿'!F5&amp;""</f>
      </c>
      <c r="L1" s="603"/>
      <c r="M1" s="603" t="s">
        <v>3</v>
      </c>
      <c r="N1" s="611"/>
    </row>
    <row r="2" spans="11:14" ht="21.75" customHeight="1">
      <c r="K2" s="604"/>
      <c r="L2" s="605"/>
      <c r="M2" s="605"/>
      <c r="N2" s="612"/>
    </row>
    <row r="3" spans="2:14" ht="38.25" customHeight="1">
      <c r="B3" s="613" t="s">
        <v>6</v>
      </c>
      <c r="C3" s="613"/>
      <c r="D3" s="261"/>
      <c r="E3" s="1" t="s">
        <v>7</v>
      </c>
      <c r="F3" s="1" t="s">
        <v>8</v>
      </c>
      <c r="G3" s="3" t="s">
        <v>9</v>
      </c>
      <c r="H3" s="243"/>
      <c r="I3" s="261">
        <v>1</v>
      </c>
      <c r="J3" s="3" t="s">
        <v>10</v>
      </c>
      <c r="K3" s="3" t="s">
        <v>11</v>
      </c>
      <c r="L3" s="261"/>
      <c r="M3" s="3" t="s">
        <v>10</v>
      </c>
      <c r="N3" s="4"/>
    </row>
    <row r="4" spans="2:14" ht="170.25" customHeight="1">
      <c r="B4" s="619" t="s">
        <v>5</v>
      </c>
      <c r="C4" s="620"/>
      <c r="D4" s="620"/>
      <c r="E4" s="620"/>
      <c r="F4" s="620"/>
      <c r="G4" s="621"/>
      <c r="H4" s="244"/>
      <c r="I4" s="619" t="s">
        <v>168</v>
      </c>
      <c r="J4" s="622"/>
      <c r="K4" s="622"/>
      <c r="L4" s="622"/>
      <c r="M4" s="622"/>
      <c r="N4" s="623"/>
    </row>
    <row r="5" spans="2:14" ht="29.25" customHeight="1">
      <c r="B5" s="609">
        <f>IF(VLOOKUP(A6,'作業'!$W:$AA,2,FALSE)="","",CONCATENATE("▼ ",VLOOKUP(A6,'作業'!$W:$AA,2,FALSE)," 選手 ",VLOOKUP(A6,'作業'!$W:$AA,4,FALSE)))&amp;""</f>
      </c>
      <c r="C5" s="610"/>
      <c r="D5" s="610"/>
      <c r="E5" s="241" t="s">
        <v>4</v>
      </c>
      <c r="F5" s="614">
        <f>IF(VLOOKUP(A6,'作業'!$W:$AA,2,FALSE)="","",VLOOKUP(A6,'作業'!$W:$AA,3,FALSE))&amp;""</f>
      </c>
      <c r="G5" s="615"/>
      <c r="H5" s="245"/>
      <c r="I5" s="609">
        <f>IF(VLOOKUP(H6,'作業'!$W:$AA,2,FALSE)="","",CONCATENATE("▼ ",VLOOKUP(H6,'作業'!$W:$AA,2,FALSE)," 選手 ",VLOOKUP(H6,'作業'!$W:$AA,4,FALSE)))&amp;""</f>
      </c>
      <c r="J5" s="610"/>
      <c r="K5" s="610"/>
      <c r="L5" s="241" t="s">
        <v>4</v>
      </c>
      <c r="M5" s="614">
        <f>IF(VLOOKUP(H6,'作業'!$W:$AA,2,FALSE)="","",VLOOKUP(H6,'作業'!$W:$AA,3,FALSE))&amp;""</f>
      </c>
      <c r="N5" s="615"/>
    </row>
    <row r="6" spans="1:14" ht="67.5" customHeight="1">
      <c r="A6" s="247">
        <v>1</v>
      </c>
      <c r="B6" s="606">
        <f>IF(VLOOKUP(A6,'作業'!$W:$AA,2,FALSE)="","",CONCATENATE("【選手　",VLOOKUP(A6,'作業'!$W:$AA,4,FALSE),"】"))</f>
      </c>
      <c r="C6" s="607"/>
      <c r="D6" s="607"/>
      <c r="E6" s="607"/>
      <c r="F6" s="607"/>
      <c r="G6" s="608"/>
      <c r="H6" s="248">
        <v>2</v>
      </c>
      <c r="I6" s="606">
        <f>IF(VLOOKUP(H6,'作業'!$W:$AA,2,FALSE)="","",CONCATENATE("【選手　",VLOOKUP(H6,'作業'!$W:$AA,4,FALSE),"】"))</f>
      </c>
      <c r="J6" s="607"/>
      <c r="K6" s="607"/>
      <c r="L6" s="607"/>
      <c r="M6" s="607"/>
      <c r="N6" s="608"/>
    </row>
    <row r="7" spans="2:14" ht="35.25" customHeight="1">
      <c r="B7" s="624">
        <f>IF(VLOOKUP(A6,'作業'!$W:$AA,2,FALSE)="","",CONCATENATE("(",VLOOKUP(A6,'作業'!$W:$AA,5,FALSE),")"))</f>
      </c>
      <c r="C7" s="625"/>
      <c r="D7" s="625"/>
      <c r="E7" s="625"/>
      <c r="F7" s="625"/>
      <c r="G7" s="626"/>
      <c r="H7" s="249"/>
      <c r="I7" s="624">
        <f>IF(VLOOKUP(H6,'作業'!$W:$AA,2,FALSE)="","",CONCATENATE("(",VLOOKUP(H6,'作業'!$W:$AA,5,FALSE),")"))</f>
      </c>
      <c r="J7" s="625"/>
      <c r="K7" s="625"/>
      <c r="L7" s="625"/>
      <c r="M7" s="625"/>
      <c r="N7" s="626"/>
    </row>
    <row r="8" spans="2:14" ht="67.5" customHeight="1">
      <c r="B8" s="616" t="s">
        <v>229</v>
      </c>
      <c r="C8" s="617"/>
      <c r="D8" s="617"/>
      <c r="E8" s="617"/>
      <c r="F8" s="617"/>
      <c r="G8" s="618"/>
      <c r="H8" s="250"/>
      <c r="I8" s="616" t="s">
        <v>229</v>
      </c>
      <c r="J8" s="617"/>
      <c r="K8" s="617"/>
      <c r="L8" s="617"/>
      <c r="M8" s="617"/>
      <c r="N8" s="618"/>
    </row>
    <row r="9" spans="2:14" ht="29.25" customHeight="1">
      <c r="B9" s="609">
        <f>IF(VLOOKUP(A10,'作業'!$W:$AA,2,FALSE)="","",CONCATENATE("▼ ",VLOOKUP(A10,'作業'!$W:$AA,2,FALSE)," 選手 ",VLOOKUP(A10,'作業'!$W:$AA,4,FALSE)))&amp;""</f>
      </c>
      <c r="C9" s="610"/>
      <c r="D9" s="610"/>
      <c r="E9" s="241" t="s">
        <v>4</v>
      </c>
      <c r="F9" s="614">
        <f>IF(VLOOKUP(A10,'作業'!$W:$AA,2,FALSE)="","",VLOOKUP(A10,'作業'!$W:$AA,3,FALSE))&amp;""</f>
      </c>
      <c r="G9" s="615"/>
      <c r="H9" s="246"/>
      <c r="I9" s="609">
        <f>IF(VLOOKUP(H10,'作業'!$W:$AA,2,FALSE)="","",CONCATENATE("▼ ",VLOOKUP(H10,'作業'!$W:$AA,2,FALSE)," 選手 ",VLOOKUP(H10,'作業'!$W:$AA,4,FALSE)))&amp;""</f>
      </c>
      <c r="J9" s="610"/>
      <c r="K9" s="610"/>
      <c r="L9" s="241" t="s">
        <v>4</v>
      </c>
      <c r="M9" s="614">
        <f>IF(VLOOKUP(H10,'作業'!$W:$AA,2,FALSE)="","",VLOOKUP(H10,'作業'!$W:$AA,3,FALSE))&amp;""</f>
      </c>
      <c r="N9" s="615"/>
    </row>
    <row r="10" spans="1:14" ht="67.5" customHeight="1">
      <c r="A10" s="247">
        <v>3</v>
      </c>
      <c r="B10" s="606">
        <f>IF(VLOOKUP(A10,'作業'!$W:$AA,2,FALSE)="","",CONCATENATE("【選手　",VLOOKUP(A10,'作業'!$W:$AA,4,FALSE),"】"))</f>
      </c>
      <c r="C10" s="607"/>
      <c r="D10" s="607"/>
      <c r="E10" s="607"/>
      <c r="F10" s="607"/>
      <c r="G10" s="608"/>
      <c r="H10" s="248">
        <v>4</v>
      </c>
      <c r="I10" s="606">
        <f>IF(VLOOKUP(H10,'作業'!$W:$AA,2,FALSE)="","",CONCATENATE("【選手　",VLOOKUP(H10,'作業'!$W:$AA,4,FALSE),"】"))</f>
      </c>
      <c r="J10" s="607"/>
      <c r="K10" s="607"/>
      <c r="L10" s="607"/>
      <c r="M10" s="607"/>
      <c r="N10" s="608"/>
    </row>
    <row r="11" spans="2:14" ht="35.25" customHeight="1">
      <c r="B11" s="624">
        <f>IF(VLOOKUP(A10,'作業'!$W:$AA,2,FALSE)="","",CONCATENATE("(",VLOOKUP(A10,'作業'!$W:$AA,5,FALSE),")"))</f>
      </c>
      <c r="C11" s="625"/>
      <c r="D11" s="625"/>
      <c r="E11" s="625"/>
      <c r="F11" s="625"/>
      <c r="G11" s="626"/>
      <c r="H11" s="249"/>
      <c r="I11" s="624">
        <f>IF(VLOOKUP(H10,'作業'!$W:$AA,2,FALSE)="","",CONCATENATE("(",VLOOKUP(H10,'作業'!$W:$AA,5,FALSE),")"))</f>
      </c>
      <c r="J11" s="625"/>
      <c r="K11" s="625"/>
      <c r="L11" s="625"/>
      <c r="M11" s="625"/>
      <c r="N11" s="626"/>
    </row>
    <row r="12" spans="2:14" ht="67.5" customHeight="1">
      <c r="B12" s="616" t="s">
        <v>229</v>
      </c>
      <c r="C12" s="617"/>
      <c r="D12" s="617"/>
      <c r="E12" s="617"/>
      <c r="F12" s="617"/>
      <c r="G12" s="618"/>
      <c r="H12" s="249"/>
      <c r="I12" s="616" t="s">
        <v>229</v>
      </c>
      <c r="J12" s="617"/>
      <c r="K12" s="617"/>
      <c r="L12" s="617"/>
      <c r="M12" s="617"/>
      <c r="N12" s="618"/>
    </row>
    <row r="13" spans="2:14" ht="29.25" customHeight="1">
      <c r="B13" s="609">
        <f>IF(VLOOKUP(A14,'作業'!$W:$AA,2,FALSE)="","",CONCATENATE("▼ ",VLOOKUP(A14,'作業'!$W:$AA,2,FALSE)," 選手 ",VLOOKUP(A14,'作業'!$W:$AA,4,FALSE)))&amp;""</f>
      </c>
      <c r="C13" s="610"/>
      <c r="D13" s="610"/>
      <c r="E13" s="241" t="s">
        <v>4</v>
      </c>
      <c r="F13" s="614">
        <f>IF(VLOOKUP(A14,'作業'!$W:$AA,2,FALSE)="","",VLOOKUP(A14,'作業'!$W:$AA,3,FALSE))&amp;""</f>
      </c>
      <c r="G13" s="615"/>
      <c r="H13" s="251"/>
      <c r="I13" s="609">
        <f>IF(VLOOKUP(H14,'作業'!$W:$AA,2,FALSE)="","",CONCATENATE("▼ ",VLOOKUP(H14,'作業'!$W:$AA,2,FALSE)," 選手 ",VLOOKUP(H14,'作業'!$W:$AA,4,FALSE)))&amp;""</f>
      </c>
      <c r="J13" s="610"/>
      <c r="K13" s="610"/>
      <c r="L13" s="241" t="s">
        <v>4</v>
      </c>
      <c r="M13" s="614">
        <f>IF(VLOOKUP(H14,'作業'!$W:$AA,2,FALSE)="","",VLOOKUP(H14,'作業'!$W:$AA,3,FALSE))&amp;""</f>
      </c>
      <c r="N13" s="615"/>
    </row>
    <row r="14" spans="1:14" ht="67.5" customHeight="1">
      <c r="A14" s="247">
        <v>5</v>
      </c>
      <c r="B14" s="606">
        <f>IF(VLOOKUP(A14,'作業'!$W:$AA,2,FALSE)="","",CONCATENATE("【選手　",VLOOKUP(A14,'作業'!$W:$AA,4,FALSE),"】"))</f>
      </c>
      <c r="C14" s="607"/>
      <c r="D14" s="607"/>
      <c r="E14" s="607"/>
      <c r="F14" s="607"/>
      <c r="G14" s="608"/>
      <c r="H14" s="249">
        <v>6</v>
      </c>
      <c r="I14" s="606">
        <f>IF(VLOOKUP(H14,'作業'!$W:$AA,2,FALSE)="","",CONCATENATE("【選手　",VLOOKUP(H14,'作業'!$W:$AA,4,FALSE),"】"))</f>
      </c>
      <c r="J14" s="607"/>
      <c r="K14" s="607"/>
      <c r="L14" s="607"/>
      <c r="M14" s="607"/>
      <c r="N14" s="608"/>
    </row>
    <row r="15" spans="2:14" ht="35.25" customHeight="1">
      <c r="B15" s="624">
        <f>IF(VLOOKUP(A14,'作業'!$W:$AA,2,FALSE)="","",CONCATENATE("(",VLOOKUP(A14,'作業'!$W:$AA,5,FALSE),")"))</f>
      </c>
      <c r="C15" s="625"/>
      <c r="D15" s="625"/>
      <c r="E15" s="625"/>
      <c r="F15" s="625"/>
      <c r="G15" s="626"/>
      <c r="H15" s="249"/>
      <c r="I15" s="624">
        <f>IF(VLOOKUP(H14,'作業'!$W:$AA,2,FALSE)="","",CONCATENATE("(",VLOOKUP(H14,'作業'!$W:$AA,5,FALSE),")"))</f>
      </c>
      <c r="J15" s="625"/>
      <c r="K15" s="625"/>
      <c r="L15" s="625"/>
      <c r="M15" s="625"/>
      <c r="N15" s="626"/>
    </row>
    <row r="16" spans="2:14" ht="67.5" customHeight="1">
      <c r="B16" s="616" t="s">
        <v>229</v>
      </c>
      <c r="C16" s="617"/>
      <c r="D16" s="617"/>
      <c r="E16" s="617"/>
      <c r="F16" s="617"/>
      <c r="G16" s="618"/>
      <c r="H16" s="249"/>
      <c r="I16" s="616" t="s">
        <v>229</v>
      </c>
      <c r="J16" s="617"/>
      <c r="K16" s="617"/>
      <c r="L16" s="617"/>
      <c r="M16" s="617"/>
      <c r="N16" s="618"/>
    </row>
    <row r="18" ht="14.25">
      <c r="B18" s="59" t="s">
        <v>170</v>
      </c>
    </row>
  </sheetData>
  <sheetProtection/>
  <mergeCells count="35">
    <mergeCell ref="I7:N7"/>
    <mergeCell ref="I8:N8"/>
    <mergeCell ref="B13:D13"/>
    <mergeCell ref="B11:G11"/>
    <mergeCell ref="B12:G12"/>
    <mergeCell ref="I11:N11"/>
    <mergeCell ref="I12:N12"/>
    <mergeCell ref="M9:N9"/>
    <mergeCell ref="B8:G8"/>
    <mergeCell ref="B7:G7"/>
    <mergeCell ref="B15:G15"/>
    <mergeCell ref="I15:N15"/>
    <mergeCell ref="B10:G10"/>
    <mergeCell ref="F9:G9"/>
    <mergeCell ref="B9:D9"/>
    <mergeCell ref="I9:K9"/>
    <mergeCell ref="I13:K13"/>
    <mergeCell ref="F13:G13"/>
    <mergeCell ref="M13:N13"/>
    <mergeCell ref="B16:G16"/>
    <mergeCell ref="I16:N16"/>
    <mergeCell ref="I14:N14"/>
    <mergeCell ref="B14:G14"/>
    <mergeCell ref="I10:N10"/>
    <mergeCell ref="B4:G4"/>
    <mergeCell ref="I4:N4"/>
    <mergeCell ref="B6:G6"/>
    <mergeCell ref="I5:K5"/>
    <mergeCell ref="F5:G5"/>
    <mergeCell ref="K1:L2"/>
    <mergeCell ref="I6:N6"/>
    <mergeCell ref="B5:D5"/>
    <mergeCell ref="M1:N2"/>
    <mergeCell ref="B3:C3"/>
    <mergeCell ref="M5:N5"/>
  </mergeCells>
  <printOptions/>
  <pageMargins left="0.7874015748031497" right="0.1968503937007874" top="0.1968503937007874" bottom="0.1968503937007874" header="0.5118110236220472"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N20"/>
  <sheetViews>
    <sheetView view="pageBreakPreview" zoomScaleSheetLayoutView="100" zoomScalePageLayoutView="0" workbookViewId="0" topLeftCell="A1">
      <selection activeCell="I5" sqref="I5:N5"/>
    </sheetView>
  </sheetViews>
  <sheetFormatPr defaultColWidth="9.00390625" defaultRowHeight="13.5"/>
  <cols>
    <col min="1" max="1" width="1.625" style="247" customWidth="1"/>
    <col min="2" max="7" width="8.00390625" style="1" customWidth="1"/>
    <col min="8" max="8" width="1.4921875" style="254" customWidth="1"/>
    <col min="9" max="14" width="8.00390625" style="1" customWidth="1"/>
    <col min="15" max="19" width="6.25390625" style="1" customWidth="1"/>
    <col min="20" max="22" width="4.875" style="1" customWidth="1"/>
    <col min="23" max="16384" width="9.00390625" style="1" customWidth="1"/>
  </cols>
  <sheetData>
    <row r="1" spans="11:14" ht="21" customHeight="1">
      <c r="K1" s="602">
        <f>'参加者名簿'!F5&amp;""</f>
      </c>
      <c r="L1" s="603"/>
      <c r="M1" s="603" t="s">
        <v>3</v>
      </c>
      <c r="N1" s="611"/>
    </row>
    <row r="2" spans="11:14" ht="15" customHeight="1">
      <c r="K2" s="604"/>
      <c r="L2" s="605"/>
      <c r="M2" s="605"/>
      <c r="N2" s="612"/>
    </row>
    <row r="3" spans="2:14" ht="30" customHeight="1">
      <c r="B3" s="609">
        <f>IF(VLOOKUP(A4,'作業'!$W:$AA,2,FALSE)="","",CONCATENATE("▼ ",VLOOKUP(A4,'作業'!$W:$AA,2,FALSE)," 選手 ",VLOOKUP(A4,'作業'!$W:$AA,4,FALSE)))&amp;""</f>
      </c>
      <c r="C3" s="610"/>
      <c r="D3" s="610"/>
      <c r="E3" s="241" t="s">
        <v>4</v>
      </c>
      <c r="F3" s="614">
        <f>IF(VLOOKUP(A4,'作業'!$W:$AA,2,FALSE)="","",VLOOKUP(A4,'作業'!$W:$AA,3,FALSE))&amp;""</f>
      </c>
      <c r="G3" s="615"/>
      <c r="H3" s="255"/>
      <c r="I3" s="609">
        <f>IF(VLOOKUP(H4,'作業'!$W:$AA,2,FALSE)="","",CONCATENATE("▼ ",VLOOKUP(H4,'作業'!$W:$AA,2,FALSE)," 選手 ",VLOOKUP(H4,'作業'!$W:$AA,4,FALSE)))&amp;""</f>
      </c>
      <c r="J3" s="610"/>
      <c r="K3" s="610"/>
      <c r="L3" s="241" t="s">
        <v>4</v>
      </c>
      <c r="M3" s="614">
        <f>IF(VLOOKUP(H4,'作業'!$W:$AA,2,FALSE)="","",VLOOKUP(H4,'作業'!$W:$AA,3,FALSE))&amp;""</f>
      </c>
      <c r="N3" s="615"/>
    </row>
    <row r="4" spans="1:14" ht="67.5" customHeight="1">
      <c r="A4" s="247">
        <v>7</v>
      </c>
      <c r="B4" s="606">
        <f>IF(VLOOKUP(A4,'作業'!$W:$AA,2,FALSE)="","",CONCATENATE("【選手　",VLOOKUP(A4,'作業'!$W:$AA,4,FALSE),"】"))</f>
      </c>
      <c r="C4" s="607"/>
      <c r="D4" s="607"/>
      <c r="E4" s="607"/>
      <c r="F4" s="607"/>
      <c r="G4" s="608"/>
      <c r="H4" s="249">
        <v>8</v>
      </c>
      <c r="I4" s="606">
        <f>IF(VLOOKUP(H4,'作業'!$W:$AA,2,FALSE)="","",CONCATENATE("【選手　",VLOOKUP(H4,'作業'!$W:$AA,4,FALSE),"】"))</f>
      </c>
      <c r="J4" s="607"/>
      <c r="K4" s="607"/>
      <c r="L4" s="607"/>
      <c r="M4" s="607"/>
      <c r="N4" s="608"/>
    </row>
    <row r="5" spans="2:14" ht="35.25" customHeight="1">
      <c r="B5" s="624">
        <f>IF(VLOOKUP(A4,'作業'!$W:$AA,2,FALSE)="","",CONCATENATE("(",VLOOKUP(A4,'作業'!$W:$AA,5,FALSE),")"))</f>
      </c>
      <c r="C5" s="625"/>
      <c r="D5" s="625"/>
      <c r="E5" s="625"/>
      <c r="F5" s="625"/>
      <c r="G5" s="626"/>
      <c r="H5" s="249"/>
      <c r="I5" s="624">
        <f>IF(VLOOKUP(H4,'作業'!$W:$AA,2,FALSE)="","",CONCATENATE("(",VLOOKUP(H4,'作業'!$W:$AA,5,FALSE),")"))</f>
      </c>
      <c r="J5" s="625"/>
      <c r="K5" s="625"/>
      <c r="L5" s="625"/>
      <c r="M5" s="625"/>
      <c r="N5" s="626"/>
    </row>
    <row r="6" spans="2:14" ht="67.5" customHeight="1">
      <c r="B6" s="616" t="s">
        <v>229</v>
      </c>
      <c r="C6" s="617"/>
      <c r="D6" s="617"/>
      <c r="E6" s="617"/>
      <c r="F6" s="617"/>
      <c r="G6" s="618"/>
      <c r="H6" s="249"/>
      <c r="I6" s="616" t="s">
        <v>229</v>
      </c>
      <c r="J6" s="617"/>
      <c r="K6" s="617"/>
      <c r="L6" s="617"/>
      <c r="M6" s="617"/>
      <c r="N6" s="618"/>
    </row>
    <row r="7" spans="2:14" ht="30" customHeight="1">
      <c r="B7" s="609">
        <f>IF(VLOOKUP(A8,'作業'!$W:$AA,2,FALSE)="","",CONCATENATE("▼ ",VLOOKUP(A8,'作業'!$W:$AA,2,FALSE)," 選手 ",VLOOKUP(A8,'作業'!$W:$AA,4,FALSE)))&amp;""</f>
      </c>
      <c r="C7" s="610"/>
      <c r="D7" s="610"/>
      <c r="E7" s="241" t="s">
        <v>4</v>
      </c>
      <c r="F7" s="614">
        <f>IF(VLOOKUP(A8,'作業'!$W:$AA,2,FALSE)="","",VLOOKUP(A8,'作業'!$W:$AA,3,FALSE))&amp;""</f>
      </c>
      <c r="G7" s="615"/>
      <c r="H7" s="255"/>
      <c r="I7" s="609">
        <f>IF(VLOOKUP(H8,'作業'!$W:$AA,2,FALSE)="","",CONCATENATE("▼ ",VLOOKUP(H8,'作業'!$W:$AA,2,FALSE)," 選手 ",VLOOKUP(H8,'作業'!$W:$AA,4,FALSE)))&amp;""</f>
      </c>
      <c r="J7" s="610"/>
      <c r="K7" s="610"/>
      <c r="L7" s="241" t="s">
        <v>4</v>
      </c>
      <c r="M7" s="614">
        <f>IF(VLOOKUP(H8,'作業'!$W:$AA,2,FALSE)="","",VLOOKUP(H8,'作業'!$W:$AA,3,FALSE))&amp;""</f>
      </c>
      <c r="N7" s="615"/>
    </row>
    <row r="8" spans="1:14" ht="67.5" customHeight="1">
      <c r="A8" s="247">
        <v>9</v>
      </c>
      <c r="B8" s="606">
        <f>IF(VLOOKUP(A8,'作業'!$W:$AA,2,FALSE)="","",CONCATENATE("【選手　",VLOOKUP(A8,'作業'!$W:$AA,4,FALSE),"】"))</f>
      </c>
      <c r="C8" s="607"/>
      <c r="D8" s="607"/>
      <c r="E8" s="607"/>
      <c r="F8" s="607"/>
      <c r="G8" s="608"/>
      <c r="H8" s="249">
        <v>10</v>
      </c>
      <c r="I8" s="606">
        <f>IF(VLOOKUP(H8,'作業'!$W:$AA,2,FALSE)="","",CONCATENATE("【選手　",VLOOKUP(H8,'作業'!$W:$AA,4,FALSE),"】"))</f>
      </c>
      <c r="J8" s="607"/>
      <c r="K8" s="607"/>
      <c r="L8" s="607"/>
      <c r="M8" s="607"/>
      <c r="N8" s="608"/>
    </row>
    <row r="9" spans="2:14" ht="35.25" customHeight="1">
      <c r="B9" s="624">
        <f>IF(VLOOKUP(A8,'作業'!$W:$AA,2,FALSE)="","",CONCATENATE("(",VLOOKUP(A8,'作業'!$W:$AA,5,FALSE),")"))</f>
      </c>
      <c r="C9" s="625"/>
      <c r="D9" s="625"/>
      <c r="E9" s="625"/>
      <c r="F9" s="625"/>
      <c r="G9" s="626"/>
      <c r="H9" s="249"/>
      <c r="I9" s="624">
        <f>IF(VLOOKUP(H8,'作業'!$W:$AA,2,FALSE)="","",CONCATENATE("(",VLOOKUP(H8,'作業'!$W:$AA,5,FALSE),")"))</f>
      </c>
      <c r="J9" s="625"/>
      <c r="K9" s="625"/>
      <c r="L9" s="625"/>
      <c r="M9" s="625"/>
      <c r="N9" s="626"/>
    </row>
    <row r="10" spans="2:14" ht="67.5" customHeight="1">
      <c r="B10" s="616" t="s">
        <v>229</v>
      </c>
      <c r="C10" s="617"/>
      <c r="D10" s="617"/>
      <c r="E10" s="617"/>
      <c r="F10" s="617"/>
      <c r="G10" s="618"/>
      <c r="H10" s="249"/>
      <c r="I10" s="616" t="s">
        <v>229</v>
      </c>
      <c r="J10" s="617"/>
      <c r="K10" s="617"/>
      <c r="L10" s="617"/>
      <c r="M10" s="617"/>
      <c r="N10" s="618"/>
    </row>
    <row r="11" spans="2:14" ht="30" customHeight="1">
      <c r="B11" s="609">
        <f>IF(VLOOKUP(A12,'作業'!$W:$AA,2,FALSE)="","",CONCATENATE("▼ ",VLOOKUP(A12,'作業'!$W:$AA,2,FALSE)," 選手 ",VLOOKUP(A12,'作業'!$W:$AA,4,FALSE)))&amp;""</f>
      </c>
      <c r="C11" s="610"/>
      <c r="D11" s="610"/>
      <c r="E11" s="241" t="s">
        <v>4</v>
      </c>
      <c r="F11" s="614">
        <f>IF(VLOOKUP(A12,'作業'!$W:$AA,2,FALSE)="","",VLOOKUP(A12,'作業'!$W:$AA,3,FALSE))&amp;""</f>
      </c>
      <c r="G11" s="615"/>
      <c r="H11" s="251"/>
      <c r="I11" s="609">
        <f>IF(VLOOKUP(H12,'作業'!$W:$AA,2,FALSE)="","",CONCATENATE("▼ ",VLOOKUP(H12,'作業'!$W:$AA,2,FALSE)," 選手 ",VLOOKUP(H12,'作業'!$W:$AA,4,FALSE)))&amp;""</f>
      </c>
      <c r="J11" s="610"/>
      <c r="K11" s="610"/>
      <c r="L11" s="241" t="s">
        <v>4</v>
      </c>
      <c r="M11" s="614">
        <f>IF(VLOOKUP(H12,'作業'!$W:$AA,2,FALSE)="","",VLOOKUP(H12,'作業'!$W:$AA,3,FALSE))&amp;""</f>
      </c>
      <c r="N11" s="615"/>
    </row>
    <row r="12" spans="1:14" ht="67.5" customHeight="1">
      <c r="A12" s="247">
        <v>11</v>
      </c>
      <c r="B12" s="606">
        <f>IF(VLOOKUP(A12,'作業'!$W:$AA,2,FALSE)="","",CONCATENATE("【選手　",VLOOKUP(A12,'作業'!$W:$AA,4,FALSE),"】"))</f>
      </c>
      <c r="C12" s="607"/>
      <c r="D12" s="607"/>
      <c r="E12" s="607"/>
      <c r="F12" s="607"/>
      <c r="G12" s="608"/>
      <c r="H12" s="249">
        <v>12</v>
      </c>
      <c r="I12" s="606">
        <f>IF(VLOOKUP(H12,'作業'!$W:$AA,2,FALSE)="","",CONCATENATE("【選手　",VLOOKUP(H12,'作業'!$W:$AA,4,FALSE),"】"))</f>
      </c>
      <c r="J12" s="607"/>
      <c r="K12" s="607"/>
      <c r="L12" s="607"/>
      <c r="M12" s="607"/>
      <c r="N12" s="608"/>
    </row>
    <row r="13" spans="2:14" ht="35.25" customHeight="1">
      <c r="B13" s="624">
        <f>IF(VLOOKUP(A12,'作業'!$W:$AA,2,FALSE)="","",CONCATENATE("(",VLOOKUP(A12,'作業'!$W:$AA,5,FALSE),")"))</f>
      </c>
      <c r="C13" s="625"/>
      <c r="D13" s="625"/>
      <c r="E13" s="625"/>
      <c r="F13" s="625"/>
      <c r="G13" s="626"/>
      <c r="H13" s="249"/>
      <c r="I13" s="624">
        <f>IF(VLOOKUP(H12,'作業'!$W:$AA,2,FALSE)="","",CONCATENATE("(",VLOOKUP(H12,'作業'!$W:$AA,5,FALSE),")"))</f>
      </c>
      <c r="J13" s="625"/>
      <c r="K13" s="625"/>
      <c r="L13" s="625"/>
      <c r="M13" s="625"/>
      <c r="N13" s="626"/>
    </row>
    <row r="14" spans="2:14" ht="67.5" customHeight="1">
      <c r="B14" s="616" t="s">
        <v>229</v>
      </c>
      <c r="C14" s="617"/>
      <c r="D14" s="617"/>
      <c r="E14" s="617"/>
      <c r="F14" s="617"/>
      <c r="G14" s="618"/>
      <c r="H14" s="249"/>
      <c r="I14" s="616" t="s">
        <v>229</v>
      </c>
      <c r="J14" s="617"/>
      <c r="K14" s="617"/>
      <c r="L14" s="617"/>
      <c r="M14" s="617"/>
      <c r="N14" s="618"/>
    </row>
    <row r="15" spans="2:14" ht="30" customHeight="1">
      <c r="B15" s="609">
        <f>IF(VLOOKUP(A16,'作業'!$W:$AA,2,FALSE)="","",CONCATENATE("▼ ",VLOOKUP(A16,'作業'!$W:$AA,2,FALSE)," 選手 ",VLOOKUP(A16,'作業'!$W:$AA,4,FALSE)))&amp;""</f>
      </c>
      <c r="C15" s="610"/>
      <c r="D15" s="610"/>
      <c r="E15" s="241" t="s">
        <v>4</v>
      </c>
      <c r="F15" s="614">
        <f>IF(VLOOKUP(A16,'作業'!$W:$AA,2,FALSE)="","",VLOOKUP(A16,'作業'!$W:$AA,3,FALSE))&amp;""</f>
      </c>
      <c r="G15" s="615"/>
      <c r="H15" s="251"/>
      <c r="I15" s="609">
        <f>IF(VLOOKUP(H16,'作業'!$W:$AA,2,FALSE)="","",CONCATENATE("▼ ",VLOOKUP(H16,'作業'!$W:$AA,2,FALSE)," 選手 ",VLOOKUP(H16,'作業'!$W:$AA,4,FALSE)))&amp;""</f>
      </c>
      <c r="J15" s="610"/>
      <c r="K15" s="610"/>
      <c r="L15" s="241" t="s">
        <v>4</v>
      </c>
      <c r="M15" s="614">
        <f>IF(VLOOKUP(H16,'作業'!$W:$AA,2,FALSE)="","",VLOOKUP(H16,'作業'!$W:$AA,3,FALSE))&amp;""</f>
      </c>
      <c r="N15" s="615"/>
    </row>
    <row r="16" spans="1:14" ht="67.5" customHeight="1">
      <c r="A16" s="247">
        <v>13</v>
      </c>
      <c r="B16" s="606">
        <f>IF(VLOOKUP(A16,'作業'!$W:$AA,2,FALSE)="","",CONCATENATE("【選手　",VLOOKUP(A16,'作業'!$W:$AA,4,FALSE),"】"))</f>
      </c>
      <c r="C16" s="607"/>
      <c r="D16" s="607"/>
      <c r="E16" s="607"/>
      <c r="F16" s="607"/>
      <c r="G16" s="608"/>
      <c r="H16" s="249">
        <v>14</v>
      </c>
      <c r="I16" s="606">
        <f>IF(VLOOKUP(H16,'作業'!$W:$AA,2,FALSE)="","",CONCATENATE("【選手　",VLOOKUP(H16,'作業'!$W:$AA,4,FALSE),"】"))</f>
      </c>
      <c r="J16" s="607"/>
      <c r="K16" s="607"/>
      <c r="L16" s="607"/>
      <c r="M16" s="607"/>
      <c r="N16" s="608"/>
    </row>
    <row r="17" spans="2:14" ht="35.25" customHeight="1">
      <c r="B17" s="624">
        <f>IF(VLOOKUP(A16,'作業'!$W:$AA,2,FALSE)="","",CONCATENATE("(",VLOOKUP(A16,'作業'!$W:$AA,5,FALSE),")"))</f>
      </c>
      <c r="C17" s="625"/>
      <c r="D17" s="625"/>
      <c r="E17" s="625"/>
      <c r="F17" s="625"/>
      <c r="G17" s="626"/>
      <c r="H17" s="249"/>
      <c r="I17" s="624">
        <f>IF(VLOOKUP(H16,'作業'!$W:$AA,2,FALSE)="","",CONCATENATE("(",VLOOKUP(H16,'作業'!$W:$AA,5,FALSE),")"))</f>
      </c>
      <c r="J17" s="625"/>
      <c r="K17" s="625"/>
      <c r="L17" s="625"/>
      <c r="M17" s="625"/>
      <c r="N17" s="626"/>
    </row>
    <row r="18" spans="2:14" ht="67.5" customHeight="1">
      <c r="B18" s="616" t="s">
        <v>229</v>
      </c>
      <c r="C18" s="617"/>
      <c r="D18" s="617"/>
      <c r="E18" s="617"/>
      <c r="F18" s="617"/>
      <c r="G18" s="618"/>
      <c r="H18" s="249"/>
      <c r="I18" s="616" t="s">
        <v>229</v>
      </c>
      <c r="J18" s="617"/>
      <c r="K18" s="617"/>
      <c r="L18" s="617"/>
      <c r="M18" s="617"/>
      <c r="N18" s="618"/>
    </row>
    <row r="20" ht="14.25">
      <c r="B20" s="60" t="s">
        <v>170</v>
      </c>
    </row>
  </sheetData>
  <sheetProtection/>
  <mergeCells count="42">
    <mergeCell ref="B5:G5"/>
    <mergeCell ref="B6:G6"/>
    <mergeCell ref="I5:N5"/>
    <mergeCell ref="I6:N6"/>
    <mergeCell ref="B9:G9"/>
    <mergeCell ref="B10:G10"/>
    <mergeCell ref="I9:N9"/>
    <mergeCell ref="I10:N10"/>
    <mergeCell ref="B17:G17"/>
    <mergeCell ref="B18:G18"/>
    <mergeCell ref="I17:N17"/>
    <mergeCell ref="I18:N18"/>
    <mergeCell ref="F15:G15"/>
    <mergeCell ref="M15:N15"/>
    <mergeCell ref="B16:G16"/>
    <mergeCell ref="I16:N16"/>
    <mergeCell ref="F11:G11"/>
    <mergeCell ref="M11:N11"/>
    <mergeCell ref="B13:G13"/>
    <mergeCell ref="B14:G14"/>
    <mergeCell ref="I13:N13"/>
    <mergeCell ref="I14:N14"/>
    <mergeCell ref="K1:L2"/>
    <mergeCell ref="M1:N2"/>
    <mergeCell ref="B4:G4"/>
    <mergeCell ref="I4:N4"/>
    <mergeCell ref="B7:D7"/>
    <mergeCell ref="I7:K7"/>
    <mergeCell ref="F3:G3"/>
    <mergeCell ref="M3:N3"/>
    <mergeCell ref="F7:G7"/>
    <mergeCell ref="M7:N7"/>
    <mergeCell ref="B3:D3"/>
    <mergeCell ref="I3:K3"/>
    <mergeCell ref="B12:G12"/>
    <mergeCell ref="I12:N12"/>
    <mergeCell ref="B15:D15"/>
    <mergeCell ref="I15:K15"/>
    <mergeCell ref="B8:G8"/>
    <mergeCell ref="I8:N8"/>
    <mergeCell ref="B11:D11"/>
    <mergeCell ref="I11:K11"/>
  </mergeCells>
  <printOptions horizontalCentered="1"/>
  <pageMargins left="0.5905511811023623" right="0.1968503937007874" top="0.1968503937007874" bottom="0.1968503937007874" header="0.5118110236220472" footer="0.5118110236220472"/>
  <pageSetup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N20"/>
  <sheetViews>
    <sheetView view="pageBreakPreview" zoomScaleSheetLayoutView="100" zoomScalePageLayoutView="0" workbookViewId="0" topLeftCell="A7">
      <selection activeCell="M11" sqref="M11:N11"/>
    </sheetView>
  </sheetViews>
  <sheetFormatPr defaultColWidth="9.00390625" defaultRowHeight="13.5"/>
  <cols>
    <col min="1" max="1" width="1.625" style="247" customWidth="1"/>
    <col min="2" max="7" width="8.00390625" style="1" customWidth="1"/>
    <col min="8" max="8" width="1.4921875" style="254" customWidth="1"/>
    <col min="9" max="14" width="8.00390625" style="1" customWidth="1"/>
    <col min="15" max="19" width="6.25390625" style="1" customWidth="1"/>
    <col min="20" max="22" width="4.875" style="1" customWidth="1"/>
    <col min="23" max="16384" width="9.00390625" style="1" customWidth="1"/>
  </cols>
  <sheetData>
    <row r="1" spans="11:14" ht="18.75" customHeight="1">
      <c r="K1" s="602">
        <f>'参加者名簿'!F5&amp;""</f>
      </c>
      <c r="L1" s="603"/>
      <c r="M1" s="603" t="s">
        <v>3</v>
      </c>
      <c r="N1" s="611"/>
    </row>
    <row r="2" spans="11:14" ht="21.75" customHeight="1">
      <c r="K2" s="604"/>
      <c r="L2" s="605"/>
      <c r="M2" s="605"/>
      <c r="N2" s="612"/>
    </row>
    <row r="3" spans="2:14" ht="30.75" customHeight="1">
      <c r="B3" s="609">
        <f>IF(VLOOKUP(A4,'作業'!$W:$AA,2,FALSE)="","",CONCATENATE("▼ ",VLOOKUP(A4,'作業'!$W:$AA,2,FALSE)," 選手 ",VLOOKUP(A4,'作業'!$W:$AA,4,FALSE)))&amp;""</f>
      </c>
      <c r="C3" s="610"/>
      <c r="D3" s="610"/>
      <c r="E3" s="241" t="s">
        <v>4</v>
      </c>
      <c r="F3" s="614">
        <f>IF(VLOOKUP(A4,'作業'!$W:$AA,2,FALSE)="","",VLOOKUP(A4,'作業'!$W:$AA,3,FALSE))&amp;""</f>
      </c>
      <c r="G3" s="615"/>
      <c r="H3" s="255"/>
      <c r="I3" s="609">
        <f>IF(VLOOKUP(H4,'作業'!$W:$AA,2,FALSE)="","",CONCATENATE("▼ ",VLOOKUP(H4,'作業'!$W:$AA,2,FALSE)," 選手 ",VLOOKUP(H4,'作業'!$W:$AA,4,FALSE)))&amp;""</f>
      </c>
      <c r="J3" s="610"/>
      <c r="K3" s="610"/>
      <c r="L3" s="241" t="s">
        <v>4</v>
      </c>
      <c r="M3" s="614">
        <f>IF(VLOOKUP(H4,'作業'!$W:$AA,2,FALSE)="","",VLOOKUP(H4,'作業'!$W:$AA,3,FALSE))&amp;""</f>
      </c>
      <c r="N3" s="615"/>
    </row>
    <row r="4" spans="1:14" ht="67.5" customHeight="1">
      <c r="A4" s="247">
        <v>15</v>
      </c>
      <c r="B4" s="606">
        <f>IF(VLOOKUP(A4,'作業'!$W:$AA,2,FALSE)="","",CONCATENATE("【選手　",VLOOKUP(A4,'作業'!$W:$AA,4,FALSE),"】"))</f>
      </c>
      <c r="C4" s="607"/>
      <c r="D4" s="607"/>
      <c r="E4" s="607"/>
      <c r="F4" s="607"/>
      <c r="G4" s="608"/>
      <c r="H4" s="249">
        <v>16</v>
      </c>
      <c r="I4" s="606">
        <f>IF(VLOOKUP(H4,'作業'!$W:$AA,2,FALSE)="","",CONCATENATE("【選手　",VLOOKUP(H4,'作業'!$W:$AA,4,FALSE),"】"))</f>
      </c>
      <c r="J4" s="607"/>
      <c r="K4" s="607"/>
      <c r="L4" s="607"/>
      <c r="M4" s="607"/>
      <c r="N4" s="608"/>
    </row>
    <row r="5" spans="2:14" ht="35.25" customHeight="1">
      <c r="B5" s="624">
        <f>IF(VLOOKUP(A4,'作業'!$W:$AA,2,FALSE)="","",CONCATENATE("(",VLOOKUP(A4,'作業'!$W:$AA,5,FALSE),")"))</f>
      </c>
      <c r="C5" s="625"/>
      <c r="D5" s="625"/>
      <c r="E5" s="625"/>
      <c r="F5" s="625"/>
      <c r="G5" s="626"/>
      <c r="H5" s="249"/>
      <c r="I5" s="624">
        <f>IF(VLOOKUP(H4,'作業'!$W:$AA,2,FALSE)="","",CONCATENATE("(",VLOOKUP(H4,'作業'!$W:$AA,5,FALSE),")"))</f>
      </c>
      <c r="J5" s="625"/>
      <c r="K5" s="625"/>
      <c r="L5" s="625"/>
      <c r="M5" s="625"/>
      <c r="N5" s="626"/>
    </row>
    <row r="6" spans="2:14" ht="67.5" customHeight="1">
      <c r="B6" s="616" t="s">
        <v>229</v>
      </c>
      <c r="C6" s="617"/>
      <c r="D6" s="617"/>
      <c r="E6" s="617"/>
      <c r="F6" s="617"/>
      <c r="G6" s="618"/>
      <c r="H6" s="249"/>
      <c r="I6" s="616" t="s">
        <v>229</v>
      </c>
      <c r="J6" s="617"/>
      <c r="K6" s="617"/>
      <c r="L6" s="617"/>
      <c r="M6" s="617"/>
      <c r="N6" s="618"/>
    </row>
    <row r="7" spans="2:14" ht="30.75" customHeight="1">
      <c r="B7" s="609">
        <f>IF(VLOOKUP(A8,'作業'!$W:$AA,2,FALSE)="","",CONCATENATE("▼ ",VLOOKUP(A8,'作業'!$W:$AA,2,FALSE)," 選手 ",VLOOKUP(A8,'作業'!$W:$AA,4,FALSE)))&amp;""</f>
      </c>
      <c r="C7" s="610"/>
      <c r="D7" s="610"/>
      <c r="E7" s="241" t="s">
        <v>4</v>
      </c>
      <c r="F7" s="614">
        <f>IF(VLOOKUP(A8,'作業'!$W:$AA,2,FALSE)="","",VLOOKUP(A8,'作業'!$W:$AA,3,FALSE))&amp;""</f>
      </c>
      <c r="G7" s="615"/>
      <c r="H7" s="255"/>
      <c r="I7" s="609">
        <f>IF(VLOOKUP(H8,'作業'!$W:$AA,2,FALSE)="","",CONCATENATE("▼ ",VLOOKUP(H8,'作業'!$W:$AA,2,FALSE)," 選手 ",VLOOKUP(H8,'作業'!$W:$AA,4,FALSE)))&amp;""</f>
      </c>
      <c r="J7" s="610"/>
      <c r="K7" s="610"/>
      <c r="L7" s="241" t="s">
        <v>4</v>
      </c>
      <c r="M7" s="614">
        <f>IF(VLOOKUP(H8,'作業'!$W:$AA,2,FALSE)="","",VLOOKUP(H8,'作業'!$W:$AA,3,FALSE))&amp;""</f>
      </c>
      <c r="N7" s="615"/>
    </row>
    <row r="8" spans="1:14" ht="67.5" customHeight="1">
      <c r="A8" s="247">
        <v>17</v>
      </c>
      <c r="B8" s="606">
        <f>IF(VLOOKUP(A8,'作業'!$W:$AA,2,FALSE)="","",CONCATENATE("【選手　",VLOOKUP(A8,'作業'!$W:$AA,4,FALSE),"】"))</f>
      </c>
      <c r="C8" s="607"/>
      <c r="D8" s="607"/>
      <c r="E8" s="607"/>
      <c r="F8" s="607"/>
      <c r="G8" s="608"/>
      <c r="H8" s="249">
        <v>18</v>
      </c>
      <c r="I8" s="606">
        <f>IF(VLOOKUP(H8,'作業'!$W:$AA,2,FALSE)="","",CONCATENATE("【選手　",VLOOKUP(H8,'作業'!$W:$AA,4,FALSE),"】"))</f>
      </c>
      <c r="J8" s="607"/>
      <c r="K8" s="607"/>
      <c r="L8" s="607"/>
      <c r="M8" s="607"/>
      <c r="N8" s="608"/>
    </row>
    <row r="9" spans="2:14" ht="35.25" customHeight="1">
      <c r="B9" s="624">
        <f>IF(VLOOKUP(A8,'作業'!$W:$AA,2,FALSE)="","",CONCATENATE("(",VLOOKUP(A8,'作業'!$W:$AA,5,FALSE),")"))</f>
      </c>
      <c r="C9" s="625"/>
      <c r="D9" s="625"/>
      <c r="E9" s="625"/>
      <c r="F9" s="625"/>
      <c r="G9" s="626"/>
      <c r="H9" s="249"/>
      <c r="I9" s="624">
        <f>IF(VLOOKUP(H8,'作業'!$W:$AA,2,FALSE)="","",CONCATENATE("(",VLOOKUP(H8,'作業'!$W:$AA,5,FALSE),")"))</f>
      </c>
      <c r="J9" s="625"/>
      <c r="K9" s="625"/>
      <c r="L9" s="625"/>
      <c r="M9" s="625"/>
      <c r="N9" s="626"/>
    </row>
    <row r="10" spans="2:14" ht="67.5" customHeight="1">
      <c r="B10" s="616" t="s">
        <v>229</v>
      </c>
      <c r="C10" s="617"/>
      <c r="D10" s="617"/>
      <c r="E10" s="617"/>
      <c r="F10" s="617"/>
      <c r="G10" s="618"/>
      <c r="H10" s="249"/>
      <c r="I10" s="616" t="s">
        <v>229</v>
      </c>
      <c r="J10" s="617"/>
      <c r="K10" s="617"/>
      <c r="L10" s="617"/>
      <c r="M10" s="617"/>
      <c r="N10" s="618"/>
    </row>
    <row r="11" spans="2:14" ht="30.75" customHeight="1">
      <c r="B11" s="609">
        <f>IF(VLOOKUP(A12,'作業'!$W:$AA,2,FALSE)="","",CONCATENATE("▼ ",VLOOKUP(A12,'作業'!$W:$AA,2,FALSE)," 選手 ",VLOOKUP(A12,'作業'!$W:$AA,4,FALSE)))&amp;""</f>
      </c>
      <c r="C11" s="610"/>
      <c r="D11" s="610"/>
      <c r="E11" s="241" t="s">
        <v>4</v>
      </c>
      <c r="F11" s="614">
        <f>IF(VLOOKUP(A12,'作業'!$W:$AA,2,FALSE)="","",VLOOKUP(A12,'作業'!$W:$AA,3,FALSE))&amp;""</f>
      </c>
      <c r="G11" s="615"/>
      <c r="H11" s="251"/>
      <c r="I11" s="609">
        <f>IF(VLOOKUP(H12,'作業'!$W:$AA,2,FALSE)="","",CONCATENATE("▼ ",VLOOKUP(H12,'作業'!$W:$AA,2,FALSE)," 選手 ",VLOOKUP(H12,'作業'!$W:$AA,4,FALSE)))&amp;""</f>
      </c>
      <c r="J11" s="610"/>
      <c r="K11" s="610"/>
      <c r="L11" s="241" t="s">
        <v>4</v>
      </c>
      <c r="M11" s="614">
        <f>IF(VLOOKUP(H12,'作業'!$W:$AA,2,FALSE)="","",VLOOKUP(H12,'作業'!$W:$AA,3,FALSE))&amp;""</f>
      </c>
      <c r="N11" s="615"/>
    </row>
    <row r="12" spans="1:14" ht="67.5" customHeight="1">
      <c r="A12" s="247">
        <v>19</v>
      </c>
      <c r="B12" s="606">
        <f>IF(VLOOKUP(A12,'作業'!$W:$AA,2,FALSE)="","",CONCATENATE("【選手　",VLOOKUP(A12,'作業'!$W:$AA,4,FALSE),"】"))</f>
      </c>
      <c r="C12" s="607"/>
      <c r="D12" s="607"/>
      <c r="E12" s="607"/>
      <c r="F12" s="607"/>
      <c r="G12" s="608"/>
      <c r="H12" s="249">
        <v>20</v>
      </c>
      <c r="I12" s="606">
        <f>IF(VLOOKUP(H12,'作業'!$W:$AA,2,FALSE)="","",CONCATENATE("【選手　",VLOOKUP(H12,'作業'!$W:$AA,4,FALSE),"】"))</f>
      </c>
      <c r="J12" s="607"/>
      <c r="K12" s="607"/>
      <c r="L12" s="607"/>
      <c r="M12" s="607"/>
      <c r="N12" s="608"/>
    </row>
    <row r="13" spans="2:14" ht="35.25" customHeight="1">
      <c r="B13" s="624">
        <f>IF(VLOOKUP(A12,'作業'!$W:$AA,2,FALSE)="","",CONCATENATE("(",VLOOKUP(A12,'作業'!$W:$AA,5,FALSE),")"))</f>
      </c>
      <c r="C13" s="625"/>
      <c r="D13" s="625"/>
      <c r="E13" s="625"/>
      <c r="F13" s="625"/>
      <c r="G13" s="626"/>
      <c r="H13" s="249"/>
      <c r="I13" s="624">
        <f>IF(VLOOKUP(H12,'作業'!$W:$AA,2,FALSE)="","",CONCATENATE("(",VLOOKUP(H12,'作業'!$W:$AA,5,FALSE),")"))</f>
      </c>
      <c r="J13" s="625"/>
      <c r="K13" s="625"/>
      <c r="L13" s="625"/>
      <c r="M13" s="625"/>
      <c r="N13" s="626"/>
    </row>
    <row r="14" spans="2:14" ht="67.5" customHeight="1">
      <c r="B14" s="616" t="s">
        <v>229</v>
      </c>
      <c r="C14" s="617"/>
      <c r="D14" s="617"/>
      <c r="E14" s="617"/>
      <c r="F14" s="617"/>
      <c r="G14" s="618"/>
      <c r="H14" s="249"/>
      <c r="I14" s="616" t="s">
        <v>229</v>
      </c>
      <c r="J14" s="617"/>
      <c r="K14" s="617"/>
      <c r="L14" s="617"/>
      <c r="M14" s="617"/>
      <c r="N14" s="618"/>
    </row>
    <row r="15" spans="2:14" ht="30.75" customHeight="1">
      <c r="B15" s="609"/>
      <c r="C15" s="610"/>
      <c r="D15" s="610"/>
      <c r="E15" s="241"/>
      <c r="F15" s="630"/>
      <c r="G15" s="631"/>
      <c r="H15" s="251"/>
      <c r="I15" s="609"/>
      <c r="J15" s="610"/>
      <c r="K15" s="610"/>
      <c r="L15" s="241"/>
      <c r="M15" s="630"/>
      <c r="N15" s="631"/>
    </row>
    <row r="16" spans="2:14" ht="67.5" customHeight="1">
      <c r="B16" s="627"/>
      <c r="C16" s="628"/>
      <c r="D16" s="628"/>
      <c r="E16" s="628"/>
      <c r="F16" s="628"/>
      <c r="G16" s="629"/>
      <c r="H16" s="249"/>
      <c r="I16" s="627"/>
      <c r="J16" s="628"/>
      <c r="K16" s="628"/>
      <c r="L16" s="628"/>
      <c r="M16" s="628"/>
      <c r="N16" s="629"/>
    </row>
    <row r="17" spans="2:14" ht="35.25" customHeight="1">
      <c r="B17" s="252"/>
      <c r="C17" s="253"/>
      <c r="D17" s="253"/>
      <c r="E17" s="253"/>
      <c r="F17" s="253"/>
      <c r="G17" s="253"/>
      <c r="H17" s="249"/>
      <c r="I17" s="252"/>
      <c r="J17" s="253"/>
      <c r="K17" s="253"/>
      <c r="L17" s="253"/>
      <c r="M17" s="253"/>
      <c r="N17" s="253"/>
    </row>
    <row r="18" spans="2:14" ht="67.5" customHeight="1">
      <c r="B18" s="252"/>
      <c r="C18" s="253"/>
      <c r="D18" s="253"/>
      <c r="E18" s="253"/>
      <c r="F18" s="253"/>
      <c r="G18" s="253"/>
      <c r="H18" s="249"/>
      <c r="I18" s="252"/>
      <c r="J18" s="253"/>
      <c r="K18" s="253"/>
      <c r="L18" s="253"/>
      <c r="M18" s="253"/>
      <c r="N18" s="253"/>
    </row>
    <row r="19" ht="9" customHeight="1"/>
    <row r="20" ht="14.25">
      <c r="B20" s="59" t="s">
        <v>170</v>
      </c>
    </row>
  </sheetData>
  <sheetProtection/>
  <mergeCells count="38">
    <mergeCell ref="I13:N13"/>
    <mergeCell ref="I14:N14"/>
    <mergeCell ref="B5:G5"/>
    <mergeCell ref="B6:G6"/>
    <mergeCell ref="I5:N5"/>
    <mergeCell ref="I6:N6"/>
    <mergeCell ref="B9:G9"/>
    <mergeCell ref="B10:G10"/>
    <mergeCell ref="I9:N9"/>
    <mergeCell ref="I10:N10"/>
    <mergeCell ref="K1:L2"/>
    <mergeCell ref="M1:N2"/>
    <mergeCell ref="B3:D3"/>
    <mergeCell ref="I3:K3"/>
    <mergeCell ref="F3:G3"/>
    <mergeCell ref="M3:N3"/>
    <mergeCell ref="B4:G4"/>
    <mergeCell ref="I4:N4"/>
    <mergeCell ref="B7:D7"/>
    <mergeCell ref="I7:K7"/>
    <mergeCell ref="F7:G7"/>
    <mergeCell ref="M7:N7"/>
    <mergeCell ref="B8:G8"/>
    <mergeCell ref="I8:N8"/>
    <mergeCell ref="B11:D11"/>
    <mergeCell ref="I11:K11"/>
    <mergeCell ref="F11:G11"/>
    <mergeCell ref="M11:N11"/>
    <mergeCell ref="B16:G16"/>
    <mergeCell ref="I16:N16"/>
    <mergeCell ref="B12:G12"/>
    <mergeCell ref="I12:N12"/>
    <mergeCell ref="B15:D15"/>
    <mergeCell ref="I15:K15"/>
    <mergeCell ref="F15:G15"/>
    <mergeCell ref="M15:N15"/>
    <mergeCell ref="B13:G13"/>
    <mergeCell ref="B14:G14"/>
  </mergeCells>
  <printOptions horizontalCentered="1"/>
  <pageMargins left="0.5905511811023623" right="0.1968503937007874" top="0.1968503937007874" bottom="0.1968503937007874" header="0.5118110236220472" footer="0.5118110236220472"/>
  <pageSetup horizontalDpi="600" verticalDpi="600" orientation="portrait" paperSize="9" scale="98"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N20"/>
  <sheetViews>
    <sheetView view="pageBreakPreview" zoomScaleSheetLayoutView="100" zoomScalePageLayoutView="0" workbookViewId="0" topLeftCell="A1">
      <selection activeCell="K1" sqref="K1:L2"/>
    </sheetView>
  </sheetViews>
  <sheetFormatPr defaultColWidth="9.00390625" defaultRowHeight="13.5"/>
  <cols>
    <col min="1" max="1" width="1.625" style="247" customWidth="1"/>
    <col min="2" max="7" width="8.00390625" style="1" customWidth="1"/>
    <col min="8" max="8" width="1.4921875" style="254" customWidth="1"/>
    <col min="9" max="14" width="8.00390625" style="1" customWidth="1"/>
    <col min="15" max="19" width="6.25390625" style="1" customWidth="1"/>
    <col min="20" max="22" width="4.875" style="1" customWidth="1"/>
    <col min="23" max="16384" width="9.00390625" style="1" customWidth="1"/>
  </cols>
  <sheetData>
    <row r="1" spans="11:14" ht="18.75" customHeight="1">
      <c r="K1" s="602">
        <f>'参加者名簿'!F5&amp;""</f>
      </c>
      <c r="L1" s="603"/>
      <c r="M1" s="603" t="s">
        <v>3</v>
      </c>
      <c r="N1" s="611"/>
    </row>
    <row r="2" spans="11:14" ht="21.75" customHeight="1">
      <c r="K2" s="604"/>
      <c r="L2" s="605"/>
      <c r="M2" s="605"/>
      <c r="N2" s="612"/>
    </row>
    <row r="3" spans="2:14" ht="30.75" customHeight="1">
      <c r="B3" s="609">
        <f>IF(VLOOKUP(A4,'作業'!$W:$AA,2,FALSE)="","",CONCATENATE("▼ ",VLOOKUP(A4,'作業'!$W:$AA,2,FALSE)," 選手 ",VLOOKUP(A4,'作業'!$W:$AA,4,FALSE)))&amp;""</f>
      </c>
      <c r="C3" s="610"/>
      <c r="D3" s="610"/>
      <c r="E3" s="241" t="s">
        <v>4</v>
      </c>
      <c r="F3" s="614">
        <f>IF(VLOOKUP(A4,'作業'!$W:$AA,2,FALSE)="","",VLOOKUP(A4,'作業'!$W:$AA,3,FALSE))&amp;""</f>
      </c>
      <c r="G3" s="615"/>
      <c r="H3" s="255"/>
      <c r="I3" s="609">
        <f>IF(VLOOKUP(H4,'作業'!$W:$AA,2,FALSE)="","",CONCATENATE("▼ ",VLOOKUP(H4,'作業'!$W:$AA,2,FALSE)," 選手 ",VLOOKUP(H4,'作業'!$W:$AA,4,FALSE)))&amp;""</f>
      </c>
      <c r="J3" s="610"/>
      <c r="K3" s="610"/>
      <c r="L3" s="241" t="s">
        <v>4</v>
      </c>
      <c r="M3" s="614">
        <f>IF(VLOOKUP(H4,'作業'!$W:$AA,2,FALSE)="","",VLOOKUP(H4,'作業'!$W:$AA,3,FALSE))&amp;""</f>
      </c>
      <c r="N3" s="615"/>
    </row>
    <row r="4" spans="1:14" ht="67.5" customHeight="1">
      <c r="A4" s="247">
        <v>21</v>
      </c>
      <c r="B4" s="606">
        <f>IF(VLOOKUP(A4,'作業'!$W:$AA,2,FALSE)="","",CONCATENATE("【選手　",VLOOKUP(A4,'作業'!$W:$AA,4,FALSE),"】"))</f>
      </c>
      <c r="C4" s="607"/>
      <c r="D4" s="607"/>
      <c r="E4" s="607"/>
      <c r="F4" s="607"/>
      <c r="G4" s="608"/>
      <c r="H4" s="249">
        <v>22</v>
      </c>
      <c r="I4" s="606">
        <f>IF(VLOOKUP(H4,'作業'!$W:$AA,2,FALSE)="","",CONCATENATE("【選手　",VLOOKUP(H4,'作業'!$W:$AA,4,FALSE),"】"))</f>
      </c>
      <c r="J4" s="607"/>
      <c r="K4" s="607"/>
      <c r="L4" s="607"/>
      <c r="M4" s="607"/>
      <c r="N4" s="608"/>
    </row>
    <row r="5" spans="2:14" ht="35.25" customHeight="1">
      <c r="B5" s="624">
        <f>IF(VLOOKUP(A4,'作業'!$W:$AA,2,FALSE)="","",CONCATENATE("(",VLOOKUP(A4,'作業'!$W:$AA,5,FALSE),")"))</f>
      </c>
      <c r="C5" s="625"/>
      <c r="D5" s="625"/>
      <c r="E5" s="625"/>
      <c r="F5" s="625"/>
      <c r="G5" s="626"/>
      <c r="H5" s="249"/>
      <c r="I5" s="624">
        <f>IF(VLOOKUP(H4,'作業'!$W:$AA,2,FALSE)="","",CONCATENATE("(",VLOOKUP(H4,'作業'!$W:$AA,5,FALSE),")"))</f>
      </c>
      <c r="J5" s="625"/>
      <c r="K5" s="625"/>
      <c r="L5" s="625"/>
      <c r="M5" s="625"/>
      <c r="N5" s="626"/>
    </row>
    <row r="6" spans="2:14" ht="67.5" customHeight="1">
      <c r="B6" s="616" t="s">
        <v>229</v>
      </c>
      <c r="C6" s="617"/>
      <c r="D6" s="617"/>
      <c r="E6" s="617"/>
      <c r="F6" s="617"/>
      <c r="G6" s="618"/>
      <c r="H6" s="249"/>
      <c r="I6" s="616" t="s">
        <v>229</v>
      </c>
      <c r="J6" s="617"/>
      <c r="K6" s="617"/>
      <c r="L6" s="617"/>
      <c r="M6" s="617"/>
      <c r="N6" s="618"/>
    </row>
    <row r="7" spans="2:14" ht="30.75" customHeight="1">
      <c r="B7" s="609">
        <f>IF(VLOOKUP(A8,'作業'!$W:$AA,2,FALSE)="","",CONCATENATE("▼ ",VLOOKUP(A8,'作業'!$W:$AA,2,FALSE)," 選手 ",VLOOKUP(A8,'作業'!$W:$AA,4,FALSE)))&amp;""</f>
      </c>
      <c r="C7" s="610"/>
      <c r="D7" s="610"/>
      <c r="E7" s="241" t="s">
        <v>4</v>
      </c>
      <c r="F7" s="614">
        <f>IF(VLOOKUP(A8,'作業'!$W:$AA,2,FALSE)="","",VLOOKUP(A8,'作業'!$W:$AA,3,FALSE))&amp;""</f>
      </c>
      <c r="G7" s="615"/>
      <c r="H7" s="255"/>
      <c r="I7" s="609">
        <f>IF(VLOOKUP(H8,'作業'!$W:$AA,2,FALSE)="","",CONCATENATE("▼ ",VLOOKUP(H8,'作業'!$W:$AA,2,FALSE)," 選手 ",VLOOKUP(H8,'作業'!$W:$AA,4,FALSE)))&amp;""</f>
      </c>
      <c r="J7" s="610"/>
      <c r="K7" s="610"/>
      <c r="L7" s="241" t="s">
        <v>4</v>
      </c>
      <c r="M7" s="614">
        <f>IF(VLOOKUP(H8,'作業'!$W:$AA,2,FALSE)="","",VLOOKUP(H8,'作業'!$W:$AA,3,FALSE))&amp;""</f>
      </c>
      <c r="N7" s="615"/>
    </row>
    <row r="8" spans="1:14" ht="67.5" customHeight="1">
      <c r="A8" s="247">
        <v>23</v>
      </c>
      <c r="B8" s="606">
        <f>IF(VLOOKUP(A8,'作業'!$W:$AA,2,FALSE)="","",CONCATENATE("【選手　",VLOOKUP(A8,'作業'!$W:$AA,4,FALSE),"】"))</f>
      </c>
      <c r="C8" s="607"/>
      <c r="D8" s="607"/>
      <c r="E8" s="607"/>
      <c r="F8" s="607"/>
      <c r="G8" s="608"/>
      <c r="H8" s="249">
        <v>24</v>
      </c>
      <c r="I8" s="606">
        <f>IF(VLOOKUP(H8,'作業'!$W:$AA,2,FALSE)="","",CONCATENATE("【選手　",VLOOKUP(H8,'作業'!$W:$AA,4,FALSE),"】"))</f>
      </c>
      <c r="J8" s="607"/>
      <c r="K8" s="607"/>
      <c r="L8" s="607"/>
      <c r="M8" s="607"/>
      <c r="N8" s="608"/>
    </row>
    <row r="9" spans="2:14" ht="35.25" customHeight="1">
      <c r="B9" s="624">
        <f>IF(VLOOKUP(A8,'作業'!$W:$AA,2,FALSE)="","",CONCATENATE("(",VLOOKUP(A8,'作業'!$W:$AA,5,FALSE),")"))</f>
      </c>
      <c r="C9" s="625"/>
      <c r="D9" s="625"/>
      <c r="E9" s="625"/>
      <c r="F9" s="625"/>
      <c r="G9" s="626"/>
      <c r="H9" s="249"/>
      <c r="I9" s="624">
        <f>IF(VLOOKUP(H8,'作業'!$W:$AA,2,FALSE)="","",CONCATENATE("(",VLOOKUP(H8,'作業'!$W:$AA,5,FALSE),")"))</f>
      </c>
      <c r="J9" s="625"/>
      <c r="K9" s="625"/>
      <c r="L9" s="625"/>
      <c r="M9" s="625"/>
      <c r="N9" s="626"/>
    </row>
    <row r="10" spans="2:14" ht="67.5" customHeight="1">
      <c r="B10" s="616" t="s">
        <v>229</v>
      </c>
      <c r="C10" s="617"/>
      <c r="D10" s="617"/>
      <c r="E10" s="617"/>
      <c r="F10" s="617"/>
      <c r="G10" s="618"/>
      <c r="H10" s="249"/>
      <c r="I10" s="616" t="s">
        <v>229</v>
      </c>
      <c r="J10" s="617"/>
      <c r="K10" s="617"/>
      <c r="L10" s="617"/>
      <c r="M10" s="617"/>
      <c r="N10" s="618"/>
    </row>
    <row r="11" spans="2:14" ht="30.75" customHeight="1">
      <c r="B11" s="609">
        <f>IF(VLOOKUP(A12,'作業'!$W:$AA,2,FALSE)="","",CONCATENATE("▼ ",VLOOKUP(A12,'作業'!$W:$AA,2,FALSE)," 選手 ",VLOOKUP(A12,'作業'!$W:$AA,4,FALSE)))&amp;""</f>
      </c>
      <c r="C11" s="610"/>
      <c r="D11" s="610"/>
      <c r="E11" s="241" t="s">
        <v>4</v>
      </c>
      <c r="F11" s="614">
        <f>IF(VLOOKUP(A12,'作業'!$W:$AA,2,FALSE)="","",VLOOKUP(A12,'作業'!$W:$AA,3,FALSE))&amp;""</f>
      </c>
      <c r="G11" s="615"/>
      <c r="H11" s="251"/>
      <c r="I11" s="632"/>
      <c r="J11" s="632"/>
      <c r="K11" s="632"/>
      <c r="L11" s="257"/>
      <c r="M11" s="644"/>
      <c r="N11" s="644"/>
    </row>
    <row r="12" spans="1:14" ht="67.5" customHeight="1">
      <c r="A12" s="247">
        <v>25</v>
      </c>
      <c r="B12" s="606">
        <f>IF(VLOOKUP(A12,'作業'!$W:$AA,2,FALSE)="","",CONCATENATE("【選手　",VLOOKUP(A12,'作業'!$W:$AA,4,FALSE),"】"))</f>
      </c>
      <c r="C12" s="607"/>
      <c r="D12" s="607"/>
      <c r="E12" s="607"/>
      <c r="F12" s="607"/>
      <c r="G12" s="608"/>
      <c r="H12" s="249"/>
      <c r="I12" s="640"/>
      <c r="J12" s="641"/>
      <c r="K12" s="641"/>
      <c r="L12" s="641"/>
      <c r="M12" s="641"/>
      <c r="N12" s="641"/>
    </row>
    <row r="13" spans="2:14" ht="35.25" customHeight="1">
      <c r="B13" s="624">
        <f>IF(VLOOKUP(A12,'作業'!$W:$AA,2,FALSE)="","",CONCATENATE("(",VLOOKUP(A12,'作業'!$W:$AA,5,FALSE),")"))</f>
      </c>
      <c r="C13" s="625"/>
      <c r="D13" s="625"/>
      <c r="E13" s="625"/>
      <c r="F13" s="625"/>
      <c r="G13" s="626"/>
      <c r="H13" s="249"/>
      <c r="I13" s="642"/>
      <c r="J13" s="642"/>
      <c r="K13" s="642"/>
      <c r="L13" s="642"/>
      <c r="M13" s="642"/>
      <c r="N13" s="642"/>
    </row>
    <row r="14" spans="2:14" ht="67.5" customHeight="1">
      <c r="B14" s="616" t="s">
        <v>229</v>
      </c>
      <c r="C14" s="617"/>
      <c r="D14" s="617"/>
      <c r="E14" s="617"/>
      <c r="F14" s="617"/>
      <c r="G14" s="618"/>
      <c r="H14" s="249"/>
      <c r="I14" s="643"/>
      <c r="J14" s="643"/>
      <c r="K14" s="643"/>
      <c r="L14" s="643"/>
      <c r="M14" s="643"/>
      <c r="N14" s="643"/>
    </row>
    <row r="15" spans="2:14" ht="30.75" customHeight="1">
      <c r="B15" s="632"/>
      <c r="C15" s="632"/>
      <c r="D15" s="632"/>
      <c r="E15" s="257"/>
      <c r="F15" s="633"/>
      <c r="G15" s="634"/>
      <c r="H15" s="251"/>
      <c r="I15" s="635"/>
      <c r="J15" s="635"/>
      <c r="K15" s="635"/>
      <c r="L15" s="258"/>
      <c r="M15" s="636"/>
      <c r="N15" s="637"/>
    </row>
    <row r="16" spans="2:14" ht="67.5" customHeight="1">
      <c r="B16" s="638"/>
      <c r="C16" s="639"/>
      <c r="D16" s="639"/>
      <c r="E16" s="639"/>
      <c r="F16" s="639"/>
      <c r="G16" s="639"/>
      <c r="H16" s="249"/>
      <c r="I16" s="638"/>
      <c r="J16" s="639"/>
      <c r="K16" s="639"/>
      <c r="L16" s="639"/>
      <c r="M16" s="639"/>
      <c r="N16" s="639"/>
    </row>
    <row r="17" spans="2:14" ht="35.25" customHeight="1">
      <c r="B17" s="252"/>
      <c r="C17" s="253"/>
      <c r="D17" s="253"/>
      <c r="E17" s="253"/>
      <c r="F17" s="253"/>
      <c r="G17" s="253"/>
      <c r="H17" s="249"/>
      <c r="I17" s="252"/>
      <c r="J17" s="253"/>
      <c r="K17" s="253"/>
      <c r="L17" s="253"/>
      <c r="M17" s="253"/>
      <c r="N17" s="253"/>
    </row>
    <row r="18" spans="2:14" ht="67.5" customHeight="1">
      <c r="B18" s="252"/>
      <c r="C18" s="253"/>
      <c r="D18" s="253"/>
      <c r="E18" s="253"/>
      <c r="F18" s="253"/>
      <c r="G18" s="253"/>
      <c r="H18" s="249"/>
      <c r="I18" s="252"/>
      <c r="J18" s="253"/>
      <c r="K18" s="253"/>
      <c r="L18" s="253"/>
      <c r="M18" s="253"/>
      <c r="N18" s="253"/>
    </row>
    <row r="19" ht="9" customHeight="1"/>
    <row r="20" ht="14.25">
      <c r="B20" s="59" t="s">
        <v>170</v>
      </c>
    </row>
  </sheetData>
  <sheetProtection/>
  <mergeCells count="38">
    <mergeCell ref="K1:L2"/>
    <mergeCell ref="M1:N2"/>
    <mergeCell ref="B3:D3"/>
    <mergeCell ref="F3:G3"/>
    <mergeCell ref="I3:K3"/>
    <mergeCell ref="M3:N3"/>
    <mergeCell ref="B4:G4"/>
    <mergeCell ref="I4:N4"/>
    <mergeCell ref="B5:G5"/>
    <mergeCell ref="I5:N5"/>
    <mergeCell ref="B6:G6"/>
    <mergeCell ref="I6:N6"/>
    <mergeCell ref="B7:D7"/>
    <mergeCell ref="F7:G7"/>
    <mergeCell ref="I7:K7"/>
    <mergeCell ref="M7:N7"/>
    <mergeCell ref="B8:G8"/>
    <mergeCell ref="I8:N8"/>
    <mergeCell ref="B9:G9"/>
    <mergeCell ref="I9:N9"/>
    <mergeCell ref="B10:G10"/>
    <mergeCell ref="I10:N10"/>
    <mergeCell ref="B11:D11"/>
    <mergeCell ref="F11:G11"/>
    <mergeCell ref="I11:K11"/>
    <mergeCell ref="M11:N11"/>
    <mergeCell ref="B12:G12"/>
    <mergeCell ref="I12:N12"/>
    <mergeCell ref="B13:G13"/>
    <mergeCell ref="I13:N13"/>
    <mergeCell ref="B14:G14"/>
    <mergeCell ref="I14:N14"/>
    <mergeCell ref="B15:D15"/>
    <mergeCell ref="F15:G15"/>
    <mergeCell ref="I15:K15"/>
    <mergeCell ref="M15:N15"/>
    <mergeCell ref="B16:G16"/>
    <mergeCell ref="I16:N16"/>
  </mergeCells>
  <printOptions horizontalCentered="1"/>
  <pageMargins left="0.5905511811023623" right="0.1968503937007874" top="0.1968503937007874" bottom="0.1968503937007874"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資格</dc:creator>
  <cp:keywords/>
  <dc:description/>
  <cp:lastModifiedBy>W.Ishida</cp:lastModifiedBy>
  <cp:lastPrinted>2017-05-02T07:33:20Z</cp:lastPrinted>
  <dcterms:created xsi:type="dcterms:W3CDTF">2001-02-16T04:02:20Z</dcterms:created>
  <dcterms:modified xsi:type="dcterms:W3CDTF">2017-05-22T07:12:46Z</dcterms:modified>
  <cp:category/>
  <cp:version/>
  <cp:contentType/>
  <cp:contentStatus/>
</cp:coreProperties>
</file>