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Z:\共有フォルダー\大会用ノートPCフォルダ\マスターズ\マスターズ2024\01.開催通知\01開催要項通知\"/>
    </mc:Choice>
  </mc:AlternateContent>
  <xr:revisionPtr revIDLastSave="0" documentId="13_ncr:1_{2718F3CD-16E7-45BA-A117-D4BA0D928EED}" xr6:coauthVersionLast="47" xr6:coauthVersionMax="47" xr10:uidLastSave="{00000000-0000-0000-0000-000000000000}"/>
  <bookViews>
    <workbookView xWindow="28680" yWindow="-120" windowWidth="30960" windowHeight="16800" tabRatio="931" firstSheet="1" activeTab="1" xr2:uid="{00000000-000D-0000-FFFF-FFFF00000000}"/>
  </bookViews>
  <sheets>
    <sheet name="000000" sheetId="4" state="veryHidden" r:id="rId1"/>
    <sheet name="参加者名簿　記入注記" sheetId="20" r:id="rId2"/>
    <sheet name="臨時監督申請書　記入注記" sheetId="26" r:id="rId3"/>
    <sheet name="臨時監督申請書" sheetId="25" r:id="rId4"/>
    <sheet name="参加者名簿" sheetId="18" r:id="rId5"/>
    <sheet name="コーチ申請書 " sheetId="30" r:id="rId6"/>
    <sheet name="会員証等写し貼付用紙①" sheetId="13" r:id="rId7"/>
    <sheet name="用紙②7～14" sheetId="17" r:id="rId8"/>
    <sheet name="用紙③15～20" sheetId="16" r:id="rId9"/>
    <sheet name="用紙④21～25" sheetId="29" r:id="rId10"/>
    <sheet name="区分表" sheetId="21" r:id="rId11"/>
    <sheet name="作業" sheetId="28" state="hidden" r:id="rId12"/>
  </sheets>
  <definedNames>
    <definedName name="_xlnm.Print_Area" localSheetId="5">'コーチ申請書 '!$A$1:$J$29</definedName>
    <definedName name="_xlnm.Print_Area" localSheetId="4">参加者名簿!$A$1:$X$49</definedName>
    <definedName name="_xlnm.Print_Area" localSheetId="1">'参加者名簿　記入注記'!$A$1:$X$49</definedName>
    <definedName name="_xlnm.Print_Area" localSheetId="8">'用紙③15～20'!$A$1:$N$20</definedName>
    <definedName name="_xlnm.Print_Area" localSheetId="9">'用紙④21～25'!$A$1:$N$20</definedName>
    <definedName name="_xlnm.Print_Area" localSheetId="3">臨時監督申請書!$A$1:$J$29</definedName>
    <definedName name="_xlnm.Print_Area" localSheetId="2">'臨時監督申請書　記入注記'!$A$1:$J$29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30" l="1"/>
  <c r="Y19" i="18"/>
  <c r="Y38" i="18"/>
  <c r="F16" i="18"/>
  <c r="M16" i="18" l="1"/>
  <c r="V4" i="28"/>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G3" i="25"/>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B3" i="28" s="1"/>
  <c r="A3" i="28" s="1"/>
  <c r="H3" i="28"/>
  <c r="I3" i="28"/>
  <c r="J3" i="28"/>
  <c r="K3" i="28"/>
  <c r="L3" i="28"/>
  <c r="M3" i="28"/>
  <c r="O3" i="28"/>
  <c r="P3" i="28"/>
  <c r="Q3" i="28"/>
  <c r="R3" i="28"/>
  <c r="S3" i="28"/>
  <c r="T3" i="28"/>
  <c r="U3" i="28"/>
  <c r="C4" i="28"/>
  <c r="D4" i="28"/>
  <c r="F4" i="28"/>
  <c r="Y4" i="28" s="1"/>
  <c r="H4" i="28"/>
  <c r="I4" i="28"/>
  <c r="J4" i="28"/>
  <c r="K4" i="28"/>
  <c r="L4" i="28"/>
  <c r="M4" i="28"/>
  <c r="O4" i="28"/>
  <c r="P4" i="28"/>
  <c r="Q4" i="28"/>
  <c r="R4" i="28"/>
  <c r="S4" i="28"/>
  <c r="T4" i="28"/>
  <c r="U4" i="28"/>
  <c r="C5" i="28"/>
  <c r="D5" i="28"/>
  <c r="F5" i="28"/>
  <c r="B5" i="28" s="1"/>
  <c r="A5" i="28" s="1"/>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C7" i="28"/>
  <c r="D7" i="28"/>
  <c r="F7" i="28"/>
  <c r="X7" i="28" s="1"/>
  <c r="F13" i="13" s="1"/>
  <c r="H7" i="28"/>
  <c r="I7" i="28"/>
  <c r="J7" i="28"/>
  <c r="K7" i="28"/>
  <c r="L7" i="28"/>
  <c r="M7" i="28"/>
  <c r="O7" i="28"/>
  <c r="P7" i="28"/>
  <c r="Q7" i="28"/>
  <c r="R7" i="28"/>
  <c r="S7" i="28"/>
  <c r="T7" i="28"/>
  <c r="U7" i="28"/>
  <c r="C8" i="28"/>
  <c r="D8" i="28"/>
  <c r="F8" i="28"/>
  <c r="AA8" i="28" s="1"/>
  <c r="H8" i="28"/>
  <c r="I8" i="28"/>
  <c r="J8" i="28"/>
  <c r="K8" i="28"/>
  <c r="L8" i="28"/>
  <c r="M8" i="28"/>
  <c r="O8" i="28"/>
  <c r="P8" i="28"/>
  <c r="Q8" i="28"/>
  <c r="R8" i="28"/>
  <c r="S8" i="28"/>
  <c r="T8" i="28"/>
  <c r="U8" i="28"/>
  <c r="C9" i="28"/>
  <c r="D9" i="28"/>
  <c r="F9" i="28"/>
  <c r="Y9" i="28" s="1"/>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B11" i="28" s="1"/>
  <c r="A11" i="28" s="1"/>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M15" i="17"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B18" i="28" s="1"/>
  <c r="A18" i="28" s="1"/>
  <c r="H18" i="28"/>
  <c r="I18" i="28"/>
  <c r="J18" i="28"/>
  <c r="K18" i="28"/>
  <c r="L18" i="28"/>
  <c r="M18" i="28"/>
  <c r="O18" i="28"/>
  <c r="P18" i="28"/>
  <c r="Q18" i="28"/>
  <c r="R18" i="28"/>
  <c r="S18" i="28"/>
  <c r="T18" i="28"/>
  <c r="U18" i="28"/>
  <c r="C19" i="28"/>
  <c r="D19" i="28"/>
  <c r="F19" i="28"/>
  <c r="X19" i="28" s="1"/>
  <c r="H19" i="28"/>
  <c r="I19" i="28"/>
  <c r="J19" i="28"/>
  <c r="K19" i="28"/>
  <c r="L19" i="28"/>
  <c r="M19" i="28"/>
  <c r="O19" i="28"/>
  <c r="P19" i="28"/>
  <c r="Q19" i="28"/>
  <c r="R19" i="28"/>
  <c r="S19" i="28"/>
  <c r="T19" i="28"/>
  <c r="U19" i="28"/>
  <c r="C20" i="28"/>
  <c r="D20" i="28"/>
  <c r="F20" i="28"/>
  <c r="X20" i="28" s="1"/>
  <c r="H20" i="28"/>
  <c r="I20" i="28"/>
  <c r="J20" i="28"/>
  <c r="K20" i="28"/>
  <c r="L20" i="28"/>
  <c r="M20" i="28"/>
  <c r="O20" i="28"/>
  <c r="P20" i="28"/>
  <c r="Q20" i="28"/>
  <c r="R20" i="28"/>
  <c r="S20" i="28"/>
  <c r="T20" i="28"/>
  <c r="U20" i="28"/>
  <c r="C21" i="28"/>
  <c r="D21" i="28"/>
  <c r="F21" i="28"/>
  <c r="X21" i="28" s="1"/>
  <c r="F11" i="16"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AA23" i="28" s="1"/>
  <c r="H23" i="28"/>
  <c r="I23" i="28"/>
  <c r="J23" i="28"/>
  <c r="K23" i="28"/>
  <c r="L23" i="28"/>
  <c r="M23" i="28"/>
  <c r="O23" i="28"/>
  <c r="P23" i="28"/>
  <c r="Q23" i="28"/>
  <c r="R23" i="28"/>
  <c r="S23" i="28"/>
  <c r="T23" i="28"/>
  <c r="U23" i="28"/>
  <c r="C24" i="28"/>
  <c r="D24" i="28"/>
  <c r="F24" i="28"/>
  <c r="B24" i="28" s="1"/>
  <c r="A24" i="28" s="1"/>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Y26" i="28" s="1"/>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K1" i="29"/>
  <c r="K1" i="16"/>
  <c r="K1" i="17"/>
  <c r="K1" i="13"/>
  <c r="Y16" i="18"/>
  <c r="M17" i="18"/>
  <c r="N4" i="28" s="1"/>
  <c r="Y17" i="18"/>
  <c r="M18" i="18"/>
  <c r="N5" i="28" s="1"/>
  <c r="D18" i="18"/>
  <c r="E5" i="28" s="1"/>
  <c r="M19" i="18"/>
  <c r="N6" i="28" s="1"/>
  <c r="D19" i="18"/>
  <c r="E6" i="28" s="1"/>
  <c r="D20" i="18"/>
  <c r="E7" i="28" s="1"/>
  <c r="AE20" i="18"/>
  <c r="M20" i="18"/>
  <c r="N7" i="28" s="1"/>
  <c r="Y20" i="18"/>
  <c r="M21" i="18"/>
  <c r="N8" i="28" s="1"/>
  <c r="D21" i="18"/>
  <c r="E8" i="28" s="1"/>
  <c r="Y21" i="18"/>
  <c r="M22" i="18"/>
  <c r="N9" i="28" s="1"/>
  <c r="D23" i="18"/>
  <c r="E10" i="28" s="1"/>
  <c r="M23" i="18"/>
  <c r="N10" i="28" s="1"/>
  <c r="Y23" i="18"/>
  <c r="D24" i="18"/>
  <c r="E11" i="28" s="1"/>
  <c r="M24" i="18"/>
  <c r="N11" i="28" s="1"/>
  <c r="Y24" i="18"/>
  <c r="M25" i="18"/>
  <c r="N12" i="28" s="1"/>
  <c r="D25" i="18"/>
  <c r="E12" i="28" s="1"/>
  <c r="Y25" i="18"/>
  <c r="M26" i="18"/>
  <c r="N13" i="28" s="1"/>
  <c r="Y26" i="18"/>
  <c r="M27" i="18"/>
  <c r="N14" i="28" s="1"/>
  <c r="D27" i="18"/>
  <c r="E14" i="28" s="1"/>
  <c r="D28" i="18"/>
  <c r="E15" i="28" s="1"/>
  <c r="AE28" i="18"/>
  <c r="M28" i="18"/>
  <c r="N15" i="28" s="1"/>
  <c r="Y28" i="18"/>
  <c r="D29" i="18"/>
  <c r="E16" i="28" s="1"/>
  <c r="AE29" i="18"/>
  <c r="M29" i="18"/>
  <c r="N16" i="28" s="1"/>
  <c r="Y29" i="18"/>
  <c r="D30" i="18"/>
  <c r="E17" i="28" s="1"/>
  <c r="M30" i="18"/>
  <c r="N17" i="28" s="1"/>
  <c r="Y30" i="18"/>
  <c r="AE30" i="18"/>
  <c r="M31" i="18"/>
  <c r="N18" i="28" s="1"/>
  <c r="M32" i="18"/>
  <c r="N19" i="28" s="1"/>
  <c r="D32" i="18"/>
  <c r="E19" i="28" s="1"/>
  <c r="D33" i="18"/>
  <c r="E20" i="28" s="1"/>
  <c r="M33" i="18"/>
  <c r="N20" i="28" s="1"/>
  <c r="Y33" i="18"/>
  <c r="D34" i="18"/>
  <c r="E21" i="28" s="1"/>
  <c r="AE34" i="18"/>
  <c r="M34" i="18"/>
  <c r="N21" i="28" s="1"/>
  <c r="Y34" i="18"/>
  <c r="M35" i="18"/>
  <c r="N22" i="28" s="1"/>
  <c r="D35" i="18"/>
  <c r="E22" i="28" s="1"/>
  <c r="Y35" i="18"/>
  <c r="M36" i="18"/>
  <c r="N23" i="28" s="1"/>
  <c r="M37" i="18"/>
  <c r="N24" i="28" s="1"/>
  <c r="D37" i="18"/>
  <c r="E24" i="28" s="1"/>
  <c r="D38" i="18"/>
  <c r="E25" i="28" s="1"/>
  <c r="M38" i="18"/>
  <c r="N25" i="28" s="1"/>
  <c r="M39" i="18"/>
  <c r="N26" i="28" s="1"/>
  <c r="M40" i="18"/>
  <c r="N27" i="28" s="1"/>
  <c r="D40" i="18"/>
  <c r="E27" i="28" s="1"/>
  <c r="M16" i="20"/>
  <c r="D16" i="20" s="1"/>
  <c r="AE16" i="20" s="1"/>
  <c r="M17" i="20"/>
  <c r="D17" i="20" s="1"/>
  <c r="AE17" i="20" s="1"/>
  <c r="M18" i="20"/>
  <c r="D18" i="20" s="1"/>
  <c r="AE18" i="20" s="1"/>
  <c r="M19" i="20"/>
  <c r="Y19" i="20" s="1"/>
  <c r="M20" i="20"/>
  <c r="Y20" i="20" s="1"/>
  <c r="M21" i="20"/>
  <c r="D21" i="20" s="1"/>
  <c r="AE21" i="20" s="1"/>
  <c r="M22" i="20"/>
  <c r="Y22" i="20" s="1"/>
  <c r="M23" i="20"/>
  <c r="M24" i="20"/>
  <c r="Y24" i="20" s="1"/>
  <c r="M25" i="20"/>
  <c r="D25" i="20" s="1"/>
  <c r="AE25" i="20" s="1"/>
  <c r="D26" i="20"/>
  <c r="M26" i="20"/>
  <c r="Y26" i="20"/>
  <c r="AE26" i="20"/>
  <c r="AF26" i="20"/>
  <c r="D27" i="20"/>
  <c r="M27" i="20"/>
  <c r="Y27" i="20"/>
  <c r="AE27" i="20"/>
  <c r="AF27" i="20"/>
  <c r="D28" i="20"/>
  <c r="M28" i="20"/>
  <c r="Y28" i="20"/>
  <c r="AE28" i="20"/>
  <c r="AF28" i="20"/>
  <c r="D29" i="20"/>
  <c r="M29" i="20"/>
  <c r="Y29" i="20"/>
  <c r="AE29" i="20"/>
  <c r="AF29" i="20"/>
  <c r="D30" i="20"/>
  <c r="M30" i="20"/>
  <c r="Y30" i="20"/>
  <c r="AE30" i="20"/>
  <c r="AF30" i="20"/>
  <c r="M31" i="20"/>
  <c r="M32" i="20"/>
  <c r="Y32" i="20" s="1"/>
  <c r="M33" i="20"/>
  <c r="Y33" i="20" s="1"/>
  <c r="D34" i="20"/>
  <c r="M34" i="20"/>
  <c r="Y34" i="20"/>
  <c r="AE34" i="20"/>
  <c r="AF34" i="20"/>
  <c r="D35" i="20"/>
  <c r="M35" i="20"/>
  <c r="Y35" i="20"/>
  <c r="AE35" i="20"/>
  <c r="AF35" i="20"/>
  <c r="D36" i="20"/>
  <c r="M36" i="20"/>
  <c r="Y36" i="20"/>
  <c r="AE36" i="20"/>
  <c r="AF36" i="20"/>
  <c r="D37" i="20"/>
  <c r="M37" i="20"/>
  <c r="Y37" i="20"/>
  <c r="AE37" i="20"/>
  <c r="AF37" i="20"/>
  <c r="D38" i="20"/>
  <c r="M38" i="20"/>
  <c r="Y38" i="20"/>
  <c r="AE38" i="20"/>
  <c r="AF38" i="20"/>
  <c r="D39" i="20"/>
  <c r="M39" i="20"/>
  <c r="Y39" i="20"/>
  <c r="AE39" i="20"/>
  <c r="AF39" i="20"/>
  <c r="D40" i="20"/>
  <c r="M40" i="20"/>
  <c r="Y40" i="20"/>
  <c r="AE40" i="20"/>
  <c r="AF40" i="20"/>
  <c r="D22" i="18"/>
  <c r="E9" i="28" s="1"/>
  <c r="Y22" i="18"/>
  <c r="D17" i="18"/>
  <c r="E4" i="28" s="1"/>
  <c r="Y18" i="18"/>
  <c r="N3" i="28"/>
  <c r="X2" i="28"/>
  <c r="AB7" i="28" s="1"/>
  <c r="AE37" i="18"/>
  <c r="AE19" i="18"/>
  <c r="AE35" i="18"/>
  <c r="AE18" i="18"/>
  <c r="AE40" i="18"/>
  <c r="AE27" i="18"/>
  <c r="AF27" i="18"/>
  <c r="Y37" i="18"/>
  <c r="D36" i="18"/>
  <c r="E23" i="28" s="1"/>
  <c r="AE36" i="18"/>
  <c r="Y32" i="18"/>
  <c r="AE23" i="18"/>
  <c r="AF23" i="18"/>
  <c r="Y40" i="18"/>
  <c r="D39" i="18"/>
  <c r="E26" i="28" s="1"/>
  <c r="D31" i="18"/>
  <c r="E18" i="28" s="1"/>
  <c r="Y27" i="18"/>
  <c r="D26" i="18"/>
  <c r="E13" i="28" s="1"/>
  <c r="AE38" i="18"/>
  <c r="AE17" i="18"/>
  <c r="AF30" i="18"/>
  <c r="Y39" i="18"/>
  <c r="Y36" i="18"/>
  <c r="Y31" i="18"/>
  <c r="AE24" i="18"/>
  <c r="AE32" i="18"/>
  <c r="AE25" i="18"/>
  <c r="AE21" i="18"/>
  <c r="AF29" i="18"/>
  <c r="AE26" i="18"/>
  <c r="AE33" i="18"/>
  <c r="AE22" i="18"/>
  <c r="B7" i="28"/>
  <c r="A7" i="28" s="1"/>
  <c r="AA7" i="28"/>
  <c r="AF20" i="18"/>
  <c r="AE31" i="18"/>
  <c r="AE39" i="18"/>
  <c r="AF31" i="18"/>
  <c r="AF26" i="18"/>
  <c r="AF35" i="18"/>
  <c r="AF22" i="18"/>
  <c r="AF37" i="18"/>
  <c r="AF38" i="18"/>
  <c r="AF18" i="18"/>
  <c r="AF19" i="18"/>
  <c r="AF33" i="18"/>
  <c r="AF21" i="18"/>
  <c r="AF17" i="18"/>
  <c r="AF24" i="18"/>
  <c r="AF36" i="18"/>
  <c r="AF34" i="18"/>
  <c r="AF25" i="18"/>
  <c r="AF28" i="18"/>
  <c r="AF40" i="18"/>
  <c r="AF39" i="18"/>
  <c r="AF32" i="18"/>
  <c r="Y21" i="20"/>
  <c r="B8" i="28"/>
  <c r="A8" i="28" s="1"/>
  <c r="G14" i="28"/>
  <c r="Y18" i="20"/>
  <c r="D19" i="20"/>
  <c r="AE19" i="20" s="1"/>
  <c r="I15" i="17"/>
  <c r="F39" i="20"/>
  <c r="F24" i="20"/>
  <c r="F23" i="18"/>
  <c r="F25" i="18"/>
  <c r="F29" i="20"/>
  <c r="F33" i="18"/>
  <c r="F31" i="18"/>
  <c r="F38" i="20"/>
  <c r="F37" i="18"/>
  <c r="F31" i="20"/>
  <c r="F39" i="18"/>
  <c r="F23" i="20"/>
  <c r="F34" i="20"/>
  <c r="F34" i="18"/>
  <c r="F33" i="20"/>
  <c r="F17" i="18"/>
  <c r="F40" i="18"/>
  <c r="F19" i="18"/>
  <c r="F19" i="20"/>
  <c r="F32" i="18"/>
  <c r="F28" i="20"/>
  <c r="F29" i="18"/>
  <c r="F25" i="20"/>
  <c r="D12" i="18"/>
  <c r="F36" i="18"/>
  <c r="F37" i="20"/>
  <c r="F16" i="20"/>
  <c r="F18" i="18"/>
  <c r="D12" i="20"/>
  <c r="F26" i="18"/>
  <c r="F20" i="20"/>
  <c r="F22" i="20"/>
  <c r="F24" i="18"/>
  <c r="F17" i="20"/>
  <c r="F22" i="18"/>
  <c r="F21" i="20"/>
  <c r="F35" i="20"/>
  <c r="F20" i="18"/>
  <c r="F21" i="18"/>
  <c r="F36" i="20"/>
  <c r="F30" i="20"/>
  <c r="F28" i="18"/>
  <c r="F18" i="20"/>
  <c r="F40" i="20"/>
  <c r="F38" i="18"/>
  <c r="F26" i="20"/>
  <c r="F35" i="18"/>
  <c r="F27" i="20"/>
  <c r="F32" i="20"/>
  <c r="F30" i="18"/>
  <c r="Z15" i="28" l="1"/>
  <c r="D32" i="20"/>
  <c r="AE32" i="20" s="1"/>
  <c r="B19" i="28"/>
  <c r="A19" i="28" s="1"/>
  <c r="Y11" i="28"/>
  <c r="Y17" i="20"/>
  <c r="D16" i="18"/>
  <c r="AE16" i="18" s="1"/>
  <c r="AF16" i="18" s="1"/>
  <c r="A1" i="18"/>
  <c r="D22" i="20"/>
  <c r="AE22" i="20" s="1"/>
  <c r="AF22" i="20" s="1"/>
  <c r="Y25" i="20"/>
  <c r="Y20" i="28"/>
  <c r="AA13" i="28"/>
  <c r="AA25" i="28"/>
  <c r="B9" i="28"/>
  <c r="A9" i="28" s="1"/>
  <c r="Y8" i="28"/>
  <c r="B13" i="28"/>
  <c r="A13" i="28" s="1"/>
  <c r="Z9" i="28"/>
  <c r="X14" i="28"/>
  <c r="M11" i="17" s="1"/>
  <c r="X5" i="28"/>
  <c r="B10" i="13" s="1"/>
  <c r="X4" i="28"/>
  <c r="M5" i="13" s="1"/>
  <c r="AA24" i="28"/>
  <c r="AA3" i="28"/>
  <c r="B4" i="28"/>
  <c r="A4" i="28" s="1"/>
  <c r="AA12" i="28"/>
  <c r="X8" i="28"/>
  <c r="I13" i="13" s="1"/>
  <c r="Y5" i="28"/>
  <c r="X12" i="28"/>
  <c r="AA9" i="28"/>
  <c r="X15" i="28"/>
  <c r="B15" i="17" s="1"/>
  <c r="AA10" i="28"/>
  <c r="AA6" i="28"/>
  <c r="B12" i="28"/>
  <c r="A12" i="28" s="1"/>
  <c r="Y7" i="28"/>
  <c r="Z7" i="28"/>
  <c r="Z8" i="28"/>
  <c r="Z4" i="28"/>
  <c r="X11" i="28"/>
  <c r="AA2" i="28"/>
  <c r="X9" i="28"/>
  <c r="B3" i="17" s="1"/>
  <c r="Z10" i="28"/>
  <c r="B10" i="28"/>
  <c r="A10" i="28" s="1"/>
  <c r="AA5" i="28"/>
  <c r="Z5" i="28"/>
  <c r="Z3" i="28"/>
  <c r="AA11" i="28"/>
  <c r="B20" i="28"/>
  <c r="A20" i="28" s="1"/>
  <c r="Z11" i="28"/>
  <c r="B6" i="28"/>
  <c r="A6" i="28" s="1"/>
  <c r="AA4" i="28"/>
  <c r="X3" i="28"/>
  <c r="Z19" i="28"/>
  <c r="X10" i="28"/>
  <c r="I5" i="17" s="1"/>
  <c r="Y12" i="28"/>
  <c r="Y6" i="28"/>
  <c r="B8" i="16"/>
  <c r="B9" i="16"/>
  <c r="Z25" i="28"/>
  <c r="Z20" i="28"/>
  <c r="X27" i="28"/>
  <c r="B12" i="29" s="1"/>
  <c r="Y13" i="28"/>
  <c r="B25" i="28"/>
  <c r="A25" i="28" s="1"/>
  <c r="Y27" i="28"/>
  <c r="AA19" i="28"/>
  <c r="B27" i="28"/>
  <c r="A27" i="28" s="1"/>
  <c r="Y19" i="28"/>
  <c r="X23" i="28"/>
  <c r="B4" i="29" s="1"/>
  <c r="AA27" i="28"/>
  <c r="X24" i="28"/>
  <c r="M3" i="29" s="1"/>
  <c r="B23" i="28"/>
  <c r="A23" i="28" s="1"/>
  <c r="B17" i="28"/>
  <c r="A17" i="28" s="1"/>
  <c r="AA20" i="28"/>
  <c r="M7" i="16"/>
  <c r="I7" i="16"/>
  <c r="I9" i="16"/>
  <c r="I8" i="16"/>
  <c r="AB20" i="28"/>
  <c r="AB19" i="28"/>
  <c r="AA26" i="28"/>
  <c r="Y24" i="28"/>
  <c r="Z21" i="28"/>
  <c r="AB27" i="28"/>
  <c r="Z24" i="28"/>
  <c r="B21" i="28"/>
  <c r="A21" i="28" s="1"/>
  <c r="Y22" i="28"/>
  <c r="X22" i="28"/>
  <c r="Z6" i="28"/>
  <c r="AB12" i="28"/>
  <c r="AB23" i="28"/>
  <c r="F9" i="13"/>
  <c r="Y23" i="28"/>
  <c r="B22" i="28"/>
  <c r="A22" i="28" s="1"/>
  <c r="AB3" i="28"/>
  <c r="X26" i="28"/>
  <c r="I3" i="17"/>
  <c r="B26" i="28"/>
  <c r="A26" i="28" s="1"/>
  <c r="Y25" i="28"/>
  <c r="Z26" i="28"/>
  <c r="Z13" i="28"/>
  <c r="Z23" i="28"/>
  <c r="AA22" i="28"/>
  <c r="AA21" i="28"/>
  <c r="Y21" i="28"/>
  <c r="Y18" i="28"/>
  <c r="B8" i="29"/>
  <c r="AB25" i="28"/>
  <c r="F7" i="29"/>
  <c r="B9" i="29"/>
  <c r="B7" i="29"/>
  <c r="AB13" i="28"/>
  <c r="B12" i="17"/>
  <c r="B13" i="17"/>
  <c r="B11" i="17"/>
  <c r="F11" i="17"/>
  <c r="M9" i="13"/>
  <c r="I10" i="13"/>
  <c r="AB6" i="28"/>
  <c r="I11" i="13"/>
  <c r="I9" i="13"/>
  <c r="B17" i="17"/>
  <c r="B11" i="13"/>
  <c r="I16" i="17"/>
  <c r="AB15" i="28"/>
  <c r="X18" i="28"/>
  <c r="M3" i="16" s="1"/>
  <c r="B9" i="13"/>
  <c r="Y17" i="28"/>
  <c r="F7" i="16"/>
  <c r="B15" i="28"/>
  <c r="A15" i="28" s="1"/>
  <c r="I6" i="13"/>
  <c r="B7" i="16"/>
  <c r="AA18" i="28"/>
  <c r="Z18" i="28"/>
  <c r="I13" i="17"/>
  <c r="D20" i="20"/>
  <c r="AE20" i="20" s="1"/>
  <c r="AA16" i="28"/>
  <c r="AA17" i="28"/>
  <c r="I5" i="13"/>
  <c r="AB11" i="28"/>
  <c r="Y14" i="28"/>
  <c r="B5" i="17"/>
  <c r="AA14" i="28"/>
  <c r="B9" i="17"/>
  <c r="Z16" i="28"/>
  <c r="F15" i="17"/>
  <c r="B14" i="28"/>
  <c r="A14" i="28" s="1"/>
  <c r="B8" i="17"/>
  <c r="Y16" i="28"/>
  <c r="D24" i="20"/>
  <c r="AE24" i="20" s="1"/>
  <c r="D33" i="20"/>
  <c r="AE33" i="20" s="1"/>
  <c r="B16" i="17"/>
  <c r="AA15" i="28"/>
  <c r="X17" i="28"/>
  <c r="B16" i="28"/>
  <c r="A16" i="28" s="1"/>
  <c r="G18" i="28"/>
  <c r="G10" i="28"/>
  <c r="G7" i="28"/>
  <c r="G3" i="28"/>
  <c r="G15" i="28"/>
  <c r="G16" i="28"/>
  <c r="G4" i="28"/>
  <c r="G9" i="28"/>
  <c r="G12" i="28"/>
  <c r="G26" i="28"/>
  <c r="G27" i="28"/>
  <c r="G5" i="28"/>
  <c r="G22" i="28"/>
  <c r="G23" i="28"/>
  <c r="G8" i="28"/>
  <c r="G20" i="28"/>
  <c r="G21" i="28"/>
  <c r="G2" i="28"/>
  <c r="G13" i="28"/>
  <c r="G24" i="28"/>
  <c r="G11" i="28"/>
  <c r="G17" i="28"/>
  <c r="G25" i="28"/>
  <c r="G6" i="28"/>
  <c r="G19" i="28"/>
  <c r="Y23" i="20"/>
  <c r="D23" i="20"/>
  <c r="AE23" i="20" s="1"/>
  <c r="AF25" i="20" s="1"/>
  <c r="B12" i="16"/>
  <c r="B13" i="16"/>
  <c r="B11" i="16"/>
  <c r="AB21" i="28"/>
  <c r="AB16" i="28"/>
  <c r="I17" i="17"/>
  <c r="Y31" i="20"/>
  <c r="D31" i="20"/>
  <c r="AE31" i="20" s="1"/>
  <c r="AF31" i="20" s="1"/>
  <c r="B14" i="13"/>
  <c r="B15" i="13"/>
  <c r="B13" i="13"/>
  <c r="AF18" i="20"/>
  <c r="I3" i="29"/>
  <c r="I15" i="13" l="1"/>
  <c r="I4" i="29"/>
  <c r="AB10" i="28"/>
  <c r="I5" i="29"/>
  <c r="AB4" i="28"/>
  <c r="I7" i="13"/>
  <c r="AB24" i="28"/>
  <c r="AB5" i="28"/>
  <c r="E3" i="28"/>
  <c r="Y3" i="28" s="1"/>
  <c r="I12" i="17"/>
  <c r="AB14" i="28"/>
  <c r="F7" i="17"/>
  <c r="B7" i="17"/>
  <c r="I11" i="17"/>
  <c r="AB8" i="28"/>
  <c r="M3" i="17"/>
  <c r="I4" i="17"/>
  <c r="AB2" i="28"/>
  <c r="AB1" i="28"/>
  <c r="I14" i="13"/>
  <c r="M13" i="13"/>
  <c r="AB9" i="28"/>
  <c r="F3" i="17"/>
  <c r="B4" i="17"/>
  <c r="B7" i="13"/>
  <c r="F5" i="13"/>
  <c r="B5" i="13"/>
  <c r="B6" i="13"/>
  <c r="I7" i="17"/>
  <c r="I8" i="17"/>
  <c r="I9" i="17"/>
  <c r="M7" i="17"/>
  <c r="B11" i="29"/>
  <c r="B13" i="29"/>
  <c r="F11" i="29"/>
  <c r="B3" i="29"/>
  <c r="F3" i="29"/>
  <c r="B5" i="29"/>
  <c r="M7" i="29"/>
  <c r="I7" i="29"/>
  <c r="I8" i="29"/>
  <c r="AB26" i="28"/>
  <c r="I9" i="29"/>
  <c r="AB22" i="28"/>
  <c r="I12" i="16"/>
  <c r="I11" i="16"/>
  <c r="I13" i="16"/>
  <c r="M11" i="16"/>
  <c r="F3" i="16"/>
  <c r="B5" i="16"/>
  <c r="B4" i="16"/>
  <c r="B3" i="16"/>
  <c r="AB17" i="28"/>
  <c r="AB18" i="28"/>
  <c r="I5" i="16"/>
  <c r="I3" i="16"/>
  <c r="I4" i="16"/>
  <c r="AF33" i="20"/>
  <c r="AF24" i="20"/>
  <c r="AF16" i="20"/>
  <c r="AF23" i="20"/>
  <c r="AF19" i="20"/>
  <c r="AF21" i="20"/>
  <c r="AF20" i="20"/>
  <c r="AF32" i="20"/>
  <c r="AF17" i="20"/>
  <c r="A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B11" authorId="0" shapeId="0" xr:uid="{00000000-0006-0000-0100-000001000000}">
      <text>
        <r>
          <rPr>
            <b/>
            <sz val="9"/>
            <color indexed="81"/>
            <rFont val="ＭＳ Ｐゴシック"/>
            <family val="3"/>
            <charset val="128"/>
          </rPr>
          <t>「男」または
「女」と記入</t>
        </r>
      </text>
    </comment>
    <comment ref="M14" authorId="1" shapeId="0" xr:uid="{00000000-0006-0000-0100-000002000000}">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shapeId="0" xr:uid="{00000000-0006-0000-0100-00000300000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shapeId="0" xr:uid="{00000000-0006-0000-0100-000004000000}">
      <text>
        <r>
          <rPr>
            <b/>
            <sz val="9"/>
            <color indexed="81"/>
            <rFont val="ＭＳ Ｐゴシック"/>
            <family val="3"/>
            <charset val="128"/>
          </rPr>
          <t>組手のあとに形の選手をそれぞれまとめて記載する。</t>
        </r>
      </text>
    </comment>
    <comment ref="D16" authorId="1" shapeId="0" xr:uid="{00000000-0006-0000-0100-000005000000}">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shapeId="0" xr:uid="{00000000-0006-0000-0100-000006000000}">
      <text>
        <r>
          <rPr>
            <sz val="12"/>
            <color indexed="9"/>
            <rFont val="HGP創英角ｺﾞｼｯｸUB"/>
            <family val="3"/>
            <charset val="128"/>
          </rPr>
          <t>会員証に記載の段位取得年月日を記入してください。</t>
        </r>
      </text>
    </comment>
    <comment ref="T24" authorId="0" shapeId="0" xr:uid="{00000000-0006-0000-0100-00000700000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shapeId="0" xr:uid="{00000000-0006-0000-0100-00000800000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shapeId="0" xr:uid="{00000000-0006-0000-0100-00000900000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shapeId="0" xr:uid="{00000000-0006-0000-0100-00000A000000}">
      <text>
        <r>
          <rPr>
            <b/>
            <sz val="9"/>
            <color indexed="81"/>
            <rFont val="ＭＳ Ｐゴシック"/>
            <family val="3"/>
            <charset val="128"/>
          </rPr>
          <t>女子はこの行以降から</t>
        </r>
      </text>
    </comment>
    <comment ref="R31" authorId="0" shapeId="0" xr:uid="{00000000-0006-0000-0100-00000B000000}">
      <text>
        <r>
          <rPr>
            <sz val="12"/>
            <color indexed="9"/>
            <rFont val="HGP創英角ｺﾞｼｯｸUB"/>
            <family val="3"/>
            <charset val="128"/>
          </rPr>
          <t>会員証に記載の段位取得年月日を記入してください。</t>
        </r>
      </text>
    </comment>
    <comment ref="B41" authorId="1" shapeId="0" xr:uid="{00000000-0006-0000-0100-00000C000000}">
      <text>
        <r>
          <rPr>
            <b/>
            <sz val="9"/>
            <color indexed="81"/>
            <rFont val="ＭＳ Ｐゴシック"/>
            <family val="3"/>
            <charset val="128"/>
          </rPr>
          <t>各注意事項を確認の上記載のこと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C14" authorId="0" shapeId="0" xr:uid="{00000000-0006-0000-0200-000001000000}">
      <text>
        <r>
          <rPr>
            <b/>
            <sz val="9"/>
            <color indexed="81"/>
            <rFont val="ＭＳ Ｐゴシック"/>
            <family val="3"/>
            <charset val="128"/>
          </rPr>
          <t>苗字と名前の間に全角スペースを１つ入れてください。</t>
        </r>
        <r>
          <rPr>
            <sz val="9"/>
            <color indexed="81"/>
            <rFont val="ＭＳ Ｐゴシック"/>
            <family val="3"/>
            <charset val="128"/>
          </rPr>
          <t xml:space="preserve">
</t>
        </r>
      </text>
    </comment>
    <comment ref="B16" authorId="1" shapeId="0" xr:uid="{00000000-0006-0000-0200-000002000000}">
      <text>
        <r>
          <rPr>
            <b/>
            <sz val="9"/>
            <color indexed="81"/>
            <rFont val="ＭＳ Ｐゴシック"/>
            <family val="3"/>
            <charset val="128"/>
          </rPr>
          <t>（データファイルで入力の際は、枠の上にカーソルをもっていき、左クリックをするとチェックのオン・オフができます。）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00000000-0006-0000-0300-000001000000}">
      <text>
        <r>
          <rPr>
            <b/>
            <sz val="9"/>
            <color indexed="81"/>
            <rFont val="ＭＳ Ｐゴシック"/>
            <family val="3"/>
            <charset val="128"/>
          </rPr>
          <t>（データファイルで入力の際は、半角数字の”1”を入力するとチェックのオン・オフができます。）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151C7D8F-8D45-41C0-8ECA-A546A19B7382}">
      <text>
        <r>
          <rPr>
            <b/>
            <sz val="9"/>
            <color indexed="81"/>
            <rFont val="ＭＳ Ｐゴシック"/>
            <family val="3"/>
            <charset val="128"/>
          </rPr>
          <t>（データファイルで入力の際は、半角数字の”1”を入力するとチェックのオン・オフができます。）</t>
        </r>
      </text>
    </comment>
  </commentList>
</comments>
</file>

<file path=xl/sharedStrings.xml><?xml version="1.0" encoding="utf-8"?>
<sst xmlns="http://schemas.openxmlformats.org/spreadsheetml/2006/main" count="754" uniqueCount="257">
  <si>
    <t>令和６年</t>
    <rPh sb="0" eb="1">
      <t>レイ</t>
    </rPh>
    <rPh sb="1" eb="2">
      <t>ワ</t>
    </rPh>
    <rPh sb="3" eb="4">
      <t>ネン</t>
    </rPh>
    <phoneticPr fontId="1"/>
  </si>
  <si>
    <t>月</t>
    <rPh sb="0" eb="1">
      <t>ガツ</t>
    </rPh>
    <phoneticPr fontId="1"/>
  </si>
  <si>
    <t>日</t>
    <rPh sb="0" eb="1">
      <t>ニチ</t>
    </rPh>
    <phoneticPr fontId="1"/>
  </si>
  <si>
    <t>　日本スポーツマスターズ２０２４大会会長　殿</t>
    <rPh sb="1" eb="3">
      <t>ニホン</t>
    </rPh>
    <rPh sb="16" eb="18">
      <t>タイカイ</t>
    </rPh>
    <rPh sb="18" eb="20">
      <t>カイチョウ</t>
    </rPh>
    <rPh sb="21" eb="22">
      <t>ドノ</t>
    </rPh>
    <phoneticPr fontId="1"/>
  </si>
  <si>
    <t>空手道連盟</t>
    <rPh sb="0" eb="1">
      <t>カラ</t>
    </rPh>
    <rPh sb="1" eb="2">
      <t>テ</t>
    </rPh>
    <rPh sb="2" eb="3">
      <t>ドウ</t>
    </rPh>
    <rPh sb="3" eb="5">
      <t>レンメイ</t>
    </rPh>
    <phoneticPr fontId="1"/>
  </si>
  <si>
    <t>会長</t>
    <rPh sb="0" eb="2">
      <t>カイチョウ</t>
    </rPh>
    <phoneticPr fontId="1"/>
  </si>
  <si>
    <t>印</t>
    <rPh sb="0" eb="1">
      <t>イン</t>
    </rPh>
    <phoneticPr fontId="1"/>
  </si>
  <si>
    <t>都道府県名</t>
    <rPh sb="0" eb="4">
      <t>トドウフケン</t>
    </rPh>
    <rPh sb="4" eb="5">
      <t>メイ</t>
    </rPh>
    <phoneticPr fontId="1"/>
  </si>
  <si>
    <t>　下記名簿の者を日本スポーツマスターズ２０２４実施要項の規定にてらして適格と認め、参加を申し込みます。</t>
    <rPh sb="1" eb="3">
      <t>カキ</t>
    </rPh>
    <rPh sb="3" eb="5">
      <t>メイボ</t>
    </rPh>
    <rPh sb="6" eb="7">
      <t>モノ</t>
    </rPh>
    <rPh sb="8" eb="10">
      <t>ニホン</t>
    </rPh>
    <rPh sb="23" eb="25">
      <t>ジッシ</t>
    </rPh>
    <rPh sb="25" eb="27">
      <t>ヨウコウ</t>
    </rPh>
    <rPh sb="28" eb="30">
      <t>キテイ</t>
    </rPh>
    <rPh sb="35" eb="37">
      <t>テキカク</t>
    </rPh>
    <rPh sb="38" eb="39">
      <t>ミト</t>
    </rPh>
    <rPh sb="41" eb="43">
      <t>サンカ</t>
    </rPh>
    <rPh sb="44" eb="45">
      <t>モウ</t>
    </rPh>
    <rPh sb="46" eb="47">
      <t>コ</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</si>
  <si>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</si>
  <si>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監　督</t>
    <rPh sb="0" eb="1">
      <t>ラン</t>
    </rPh>
    <rPh sb="2" eb="3">
      <t>ヨシ</t>
    </rPh>
    <phoneticPr fontId="1"/>
  </si>
  <si>
    <t>氏　　　名</t>
    <rPh sb="0" eb="1">
      <t>シ</t>
    </rPh>
    <rPh sb="4" eb="5">
      <t>メイ</t>
    </rPh>
    <phoneticPr fontId="1"/>
  </si>
  <si>
    <t>生年月日
（西暦）</t>
    <rPh sb="0" eb="2">
      <t>セイネン</t>
    </rPh>
    <rPh sb="2" eb="4">
      <t>ガッピ</t>
    </rPh>
    <rPh sb="6" eb="8">
      <t>セイレキ</t>
    </rPh>
    <phoneticPr fontId="1"/>
  </si>
  <si>
    <t>資　　格</t>
    <rPh sb="0" eb="1">
      <t>シ</t>
    </rPh>
    <rPh sb="3" eb="4">
      <t>カク</t>
    </rPh>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</si>
  <si>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</si>
  <si>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全空連　太郎</t>
    <rPh sb="0" eb="3">
      <t>ゼンクウレン</t>
    </rPh>
    <rPh sb="4" eb="6">
      <t>タロウ</t>
    </rPh>
    <phoneticPr fontId="1"/>
  </si>
  <si>
    <t>全空連審判資格</t>
    <rPh sb="0" eb="3">
      <t>ゼンクウレン</t>
    </rPh>
    <rPh sb="3" eb="5">
      <t>シンパン</t>
    </rPh>
    <rPh sb="5" eb="7">
      <t>シカク</t>
    </rPh>
    <phoneticPr fontId="1"/>
  </si>
  <si>
    <t>日本スポーツ協会指導者・コーチ資格</t>
    <rPh sb="0" eb="2">
      <t>ニホン</t>
    </rPh>
    <rPh sb="6" eb="8">
      <t>キョウカイ</t>
    </rPh>
    <rPh sb="8" eb="11">
      <t>シドウシャ</t>
    </rPh>
    <rPh sb="15" eb="17">
      <t>シカク</t>
    </rPh>
    <phoneticPr fontId="1"/>
  </si>
  <si>
    <t>教師</t>
    <rPh sb="0" eb="2">
      <t>キョウシ</t>
    </rPh>
    <phoneticPr fontId="1"/>
  </si>
  <si>
    <t>その他</t>
    <rPh sb="2" eb="3">
      <t>タ</t>
    </rPh>
    <phoneticPr fontId="1"/>
  </si>
  <si>
    <t>性別</t>
    <rPh sb="0" eb="2">
      <t>せいべつ</t>
    </rPh>
    <phoneticPr fontId="1" type="Hiragana"/>
  </si>
  <si>
    <t>男</t>
    <rPh sb="0" eb="1">
      <t>オトコ</t>
    </rPh>
    <phoneticPr fontId="1"/>
  </si>
  <si>
    <t>1950.8.2　　</t>
    <phoneticPr fontId="1"/>
  </si>
  <si>
    <t>地区</t>
    <rPh sb="0" eb="2">
      <t>チク</t>
    </rPh>
    <phoneticPr fontId="1"/>
  </si>
  <si>
    <t>　コーチ１</t>
    <phoneticPr fontId="1"/>
  </si>
  <si>
    <t>コーチ３</t>
    <phoneticPr fontId="1"/>
  </si>
  <si>
    <t>上級教師</t>
    <rPh sb="0" eb="2">
      <t>ジョウキュウ</t>
    </rPh>
    <rPh sb="2" eb="4">
      <t>キョウシ</t>
    </rPh>
    <phoneticPr fontId="1"/>
  </si>
  <si>
    <t>組手</t>
    <rPh sb="0" eb="1">
      <t>クミ</t>
    </rPh>
    <rPh sb="1" eb="2">
      <t>テ</t>
    </rPh>
    <phoneticPr fontId="1"/>
  </si>
  <si>
    <t>兼選手</t>
    <rPh sb="0" eb="1">
      <t>ケン</t>
    </rPh>
    <rPh sb="1" eb="3">
      <t>センシュ</t>
    </rPh>
    <phoneticPr fontId="1"/>
  </si>
  <si>
    <t>フリガナ</t>
    <phoneticPr fontId="1"/>
  </si>
  <si>
    <t>全国</t>
    <rPh sb="0" eb="2">
      <t>ゼンコク</t>
    </rPh>
    <phoneticPr fontId="1"/>
  </si>
  <si>
    <t>　コーチ２</t>
    <phoneticPr fontId="1"/>
  </si>
  <si>
    <t>コーチ４</t>
    <phoneticPr fontId="1"/>
  </si>
  <si>
    <t>JSPO登録番号</t>
    <rPh sb="4" eb="6">
      <t>トウロク</t>
    </rPh>
    <rPh sb="6" eb="8">
      <t>バンゴウ</t>
    </rPh>
    <phoneticPr fontId="1"/>
  </si>
  <si>
    <t>形</t>
    <rPh sb="0" eb="1">
      <t>カタ</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</si>
  <si>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</si>
  <si>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</si>
  <si>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No</t>
    <phoneticPr fontId="1"/>
  </si>
  <si>
    <t>組手
形</t>
    <rPh sb="0" eb="1">
      <t>クミ</t>
    </rPh>
    <rPh sb="1" eb="2">
      <t>テ</t>
    </rPh>
    <rPh sb="3" eb="4">
      <t>カタ</t>
    </rPh>
    <phoneticPr fontId="1"/>
  </si>
  <si>
    <t>部</t>
    <rPh sb="0" eb="1">
      <t>ブ</t>
    </rPh>
    <phoneticPr fontId="1"/>
  </si>
  <si>
    <t>氏　　名</t>
    <rPh sb="0" eb="1">
      <t>シ</t>
    </rPh>
    <rPh sb="3" eb="4">
      <t>メイ</t>
    </rPh>
    <phoneticPr fontId="1"/>
  </si>
  <si>
    <r>
      <t xml:space="preserve">年齢
</t>
    </r>
    <r>
      <rPr>
        <sz val="8"/>
        <rFont val="ＭＳ Ｐゴシック"/>
        <family val="3"/>
        <charset val="128"/>
      </rPr>
      <t>4/1現在</t>
    </r>
    <rPh sb="0" eb="2">
      <t>ネンレイ</t>
    </rPh>
    <rPh sb="6" eb="8">
      <t>ゲンザイ</t>
    </rPh>
    <phoneticPr fontId="1"/>
  </si>
  <si>
    <t>性別</t>
    <rPh sb="0" eb="2">
      <t>セイベツ</t>
    </rPh>
    <phoneticPr fontId="1"/>
  </si>
  <si>
    <t>段位</t>
    <rPh sb="0" eb="2">
      <t>ダンイ</t>
    </rPh>
    <phoneticPr fontId="1"/>
  </si>
  <si>
    <t>段位取得年月日</t>
    <rPh sb="0" eb="2">
      <t>ダンイ</t>
    </rPh>
    <rPh sb="2" eb="4">
      <t>シュトク</t>
    </rPh>
    <phoneticPr fontId="1"/>
  </si>
  <si>
    <t>JSPO</t>
    <phoneticPr fontId="1"/>
  </si>
  <si>
    <t xml:space="preserve">個人情報・肖像権の取扱いに関する同意
</t>
    <phoneticPr fontId="1"/>
  </si>
  <si>
    <t>男子組手</t>
    <rPh sb="0" eb="2">
      <t>ダンシ</t>
    </rPh>
    <rPh sb="2" eb="3">
      <t>クミ</t>
    </rPh>
    <rPh sb="3" eb="4">
      <t>テ</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</si>
  <si>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</si>
  <si>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</si>
  <si>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</si>
  <si>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（西暦）</t>
  </si>
  <si>
    <t>指導者資格名</t>
    <rPh sb="0" eb="3">
      <t>シドウシャ</t>
    </rPh>
    <rPh sb="3" eb="5">
      <t>シカク</t>
    </rPh>
    <rPh sb="5" eb="6">
      <t>メイ</t>
    </rPh>
    <phoneticPr fontId="1"/>
  </si>
  <si>
    <t>登録番号</t>
    <rPh sb="0" eb="2">
      <t>トウロク</t>
    </rPh>
    <rPh sb="2" eb="4">
      <t>バンゴウ</t>
    </rPh>
    <phoneticPr fontId="1"/>
  </si>
  <si>
    <t>35 歳</t>
    <rPh sb="3" eb="4">
      <t>サイ</t>
    </rPh>
    <phoneticPr fontId="1"/>
  </si>
  <si>
    <t>／</t>
    <phoneticPr fontId="1"/>
  </si>
  <si>
    <t>全空連　四郎</t>
    <rPh sb="0" eb="3">
      <t>ゼンクウレン</t>
    </rPh>
    <rPh sb="4" eb="6">
      <t>シロウ</t>
    </rPh>
    <phoneticPr fontId="1"/>
  </si>
  <si>
    <t>70</t>
    <phoneticPr fontId="1"/>
  </si>
  <si>
    <t>.</t>
    <phoneticPr fontId="1"/>
  </si>
  <si>
    <t>〇</t>
  </si>
  <si>
    <t>36 歳</t>
    <rPh sb="3" eb="4">
      <t>サイ</t>
    </rPh>
    <phoneticPr fontId="1"/>
  </si>
  <si>
    <t>全空連　三郎</t>
    <rPh sb="0" eb="3">
      <t>ゼンクウレン</t>
    </rPh>
    <rPh sb="4" eb="6">
      <t>サブロウ</t>
    </rPh>
    <phoneticPr fontId="1"/>
  </si>
  <si>
    <t>65</t>
    <phoneticPr fontId="1"/>
  </si>
  <si>
    <t>コーチ１</t>
    <phoneticPr fontId="1"/>
  </si>
  <si>
    <t>37 歳</t>
    <rPh sb="3" eb="4">
      <t>サイ</t>
    </rPh>
    <phoneticPr fontId="1"/>
  </si>
  <si>
    <t>全空連　次郎</t>
    <rPh sb="0" eb="3">
      <t>ゼンクウレン</t>
    </rPh>
    <rPh sb="4" eb="6">
      <t>ジロウ</t>
    </rPh>
    <phoneticPr fontId="1"/>
  </si>
  <si>
    <t>56</t>
    <phoneticPr fontId="1"/>
  </si>
  <si>
    <t>38 歳</t>
    <rPh sb="3" eb="4">
      <t>サイ</t>
    </rPh>
    <phoneticPr fontId="1"/>
  </si>
  <si>
    <t>50</t>
    <phoneticPr fontId="1"/>
  </si>
  <si>
    <t>コーチ２</t>
    <phoneticPr fontId="1"/>
  </si>
  <si>
    <t>39 歳</t>
    <rPh sb="3" eb="4">
      <t>サイ</t>
    </rPh>
    <phoneticPr fontId="1"/>
  </si>
  <si>
    <t>全空連　岩蔵</t>
    <rPh sb="0" eb="3">
      <t>ゼンクウレン</t>
    </rPh>
    <rPh sb="4" eb="6">
      <t>イワゾウ</t>
    </rPh>
    <phoneticPr fontId="1"/>
  </si>
  <si>
    <t>40</t>
    <phoneticPr fontId="1"/>
  </si>
  <si>
    <t>40 歳</t>
    <rPh sb="3" eb="4">
      <t>サイ</t>
    </rPh>
    <phoneticPr fontId="1"/>
  </si>
  <si>
    <t>全空連　大将</t>
    <rPh sb="0" eb="1">
      <t>ゼン</t>
    </rPh>
    <rPh sb="1" eb="2">
      <t>クウ</t>
    </rPh>
    <rPh sb="2" eb="3">
      <t>レン</t>
    </rPh>
    <rPh sb="4" eb="6">
      <t>タイショウ</t>
    </rPh>
    <phoneticPr fontId="1"/>
  </si>
  <si>
    <t>30</t>
    <phoneticPr fontId="1"/>
  </si>
  <si>
    <t>41 歳</t>
    <rPh sb="3" eb="4">
      <t>サイ</t>
    </rPh>
    <phoneticPr fontId="1"/>
  </si>
  <si>
    <t>42 歳</t>
    <rPh sb="3" eb="4">
      <t>サイ</t>
    </rPh>
    <phoneticPr fontId="1"/>
  </si>
  <si>
    <t>43 歳</t>
    <rPh sb="3" eb="4">
      <t>サイ</t>
    </rPh>
    <phoneticPr fontId="1"/>
  </si>
  <si>
    <t>44 歳</t>
    <rPh sb="3" eb="4">
      <t>サイ</t>
    </rPh>
    <phoneticPr fontId="1"/>
  </si>
  <si>
    <t>45 歳</t>
    <rPh sb="3" eb="4">
      <t>サイ</t>
    </rPh>
    <phoneticPr fontId="1"/>
  </si>
  <si>
    <t>　　　/　/</t>
    <phoneticPr fontId="1"/>
  </si>
  <si>
    <t>46 歳</t>
    <rPh sb="3" eb="4">
      <t>サイ</t>
    </rPh>
    <phoneticPr fontId="1"/>
  </si>
  <si>
    <t>47 歳</t>
    <rPh sb="3" eb="4">
      <t>サイ</t>
    </rPh>
    <phoneticPr fontId="1"/>
  </si>
  <si>
    <t>48 歳</t>
    <rPh sb="3" eb="4">
      <t>サイ</t>
    </rPh>
    <phoneticPr fontId="1"/>
  </si>
  <si>
    <t>49 歳</t>
    <rPh sb="3" eb="4">
      <t>サイ</t>
    </rPh>
    <phoneticPr fontId="1"/>
  </si>
  <si>
    <t>50 歳</t>
    <rPh sb="3" eb="4">
      <t>サイ</t>
    </rPh>
    <phoneticPr fontId="1"/>
  </si>
  <si>
    <t>全空連　花子</t>
    <rPh sb="0" eb="3">
      <t>ゼンクウレン</t>
    </rPh>
    <rPh sb="4" eb="6">
      <t>ハナコ</t>
    </rPh>
    <phoneticPr fontId="1"/>
  </si>
  <si>
    <t>69</t>
    <phoneticPr fontId="1"/>
  </si>
  <si>
    <t>女</t>
    <rPh sb="0" eb="1">
      <t>オンナ</t>
    </rPh>
    <phoneticPr fontId="1"/>
  </si>
  <si>
    <t>51 歳</t>
    <rPh sb="3" eb="4">
      <t>サイ</t>
    </rPh>
    <phoneticPr fontId="1"/>
  </si>
  <si>
    <t>52 歳</t>
    <rPh sb="3" eb="4">
      <t>サイ</t>
    </rPh>
    <phoneticPr fontId="1"/>
  </si>
  <si>
    <t>全空連　キク</t>
    <rPh sb="0" eb="3">
      <t>ゼンクウレン</t>
    </rPh>
    <phoneticPr fontId="1"/>
  </si>
  <si>
    <t>23</t>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</si>
  <si>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</si>
  <si>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</si>
  <si>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</si>
  <si>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</si>
  <si>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</si>
  <si>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</si>
  <si>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</si>
  <si>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</si>
  <si>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記載上の
注意事項</t>
    <rPh sb="0" eb="2">
      <t>キサイ</t>
    </rPh>
    <rPh sb="2" eb="3">
      <t>ウエ</t>
    </rPh>
    <rPh sb="5" eb="7">
      <t>チュウイ</t>
    </rPh>
    <rPh sb="7" eb="9">
      <t>ジコウ</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</si>
  <si>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</si>
  <si>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61 歳</t>
    <rPh sb="3" eb="4">
      <t>サイ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</si>
  <si>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</si>
  <si>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t>62 歳</t>
    <rPh sb="3" eb="4">
      <t>サイ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</si>
  <si>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</si>
  <si>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63 歳</t>
    <rPh sb="3" eb="4">
      <t>サイ</t>
    </rPh>
    <phoneticPr fontId="1"/>
  </si>
  <si>
    <t>競技ごとの参加上の注意は大会実施要項をご確認ください。
個人情報・肖像権の取り扱いについては、別紙「日本スポーツマスターズ２０２４ 個人情報・肖像権の取り扱いについて」をご確認ください。</t>
    <phoneticPr fontId="1"/>
  </si>
  <si>
    <t>64 歳</t>
    <rPh sb="3" eb="4">
      <t>サイ</t>
    </rPh>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</si>
  <si>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</si>
  <si>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</si>
  <si>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連絡先</t>
    <rPh sb="0" eb="3">
      <t>レンラクサキ</t>
    </rPh>
    <phoneticPr fontId="1"/>
  </si>
  <si>
    <t>住所</t>
    <rPh sb="0" eb="2">
      <t>ジュウショ</t>
    </rPh>
    <phoneticPr fontId="1"/>
  </si>
  <si>
    <t>〒</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</si>
  <si>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</si>
  <si>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65 歳</t>
    <rPh sb="3" eb="4">
      <t>サイ</t>
    </rPh>
    <phoneticPr fontId="1"/>
  </si>
  <si>
    <t>(ぜんくうれん　たろう)</t>
    <phoneticPr fontId="1"/>
  </si>
  <si>
    <t>-</t>
    <phoneticPr fontId="1"/>
  </si>
  <si>
    <t>66 歳</t>
    <rPh sb="3" eb="4">
      <t>サイ</t>
    </rPh>
    <phoneticPr fontId="1"/>
  </si>
  <si>
    <t>全空連　太郎</t>
    <rPh sb="0" eb="1">
      <t>ゼン</t>
    </rPh>
    <rPh sb="1" eb="2">
      <t>クウ</t>
    </rPh>
    <rPh sb="2" eb="3">
      <t>レン</t>
    </rPh>
    <rPh sb="4" eb="6">
      <t>タロウ</t>
    </rPh>
    <phoneticPr fontId="1"/>
  </si>
  <si>
    <t>電話（携帯）</t>
    <rPh sb="0" eb="2">
      <t>デンワ</t>
    </rPh>
    <rPh sb="3" eb="5">
      <t>ケイタイ</t>
    </rPh>
    <phoneticPr fontId="1"/>
  </si>
  <si>
    <t>090-0000-0000</t>
    <phoneticPr fontId="1"/>
  </si>
  <si>
    <t>67 歳</t>
    <rPh sb="3" eb="4">
      <t>サイ</t>
    </rPh>
    <phoneticPr fontId="1"/>
  </si>
  <si>
    <t>e-mail</t>
    <phoneticPr fontId="1"/>
  </si>
  <si>
    <t>jkf@hotmail.co.jp</t>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</si>
  <si>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</si>
  <si>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</si>
  <si>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</si>
  <si>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</si>
  <si>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</si>
  <si>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</si>
  <si>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</si>
  <si>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</si>
  <si>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</si>
  <si>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</si>
  <si>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</si>
  <si>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</si>
  <si>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</si>
  <si>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</si>
  <si>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</si>
  <si>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</si>
  <si>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</si>
  <si>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</si>
  <si>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</si>
  <si>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</si>
  <si>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</si>
  <si>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</si>
  <si>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</si>
  <si>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</si>
  <si>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</si>
  <si>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</si>
  <si>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</si>
  <si>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</si>
  <si>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</si>
  <si>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</si>
  <si>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</si>
  <si>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</si>
  <si>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</si>
  <si>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令和６年●●月●●日</t>
    <rPh sb="0" eb="1">
      <t>レイ</t>
    </rPh>
    <rPh sb="1" eb="2">
      <t>ワ</t>
    </rPh>
    <rPh sb="3" eb="4">
      <t>ネン</t>
    </rPh>
    <rPh sb="4" eb="5">
      <t>ヘイネン</t>
    </rPh>
    <rPh sb="6" eb="7">
      <t>ガツ</t>
    </rPh>
    <rPh sb="9" eb="10">
      <t>ニチ</t>
    </rPh>
    <phoneticPr fontId="1"/>
  </si>
  <si>
    <t>競技委員長　殿</t>
    <rPh sb="0" eb="2">
      <t>キョウギ</t>
    </rPh>
    <rPh sb="2" eb="5">
      <t>イインチョウ</t>
    </rPh>
    <rPh sb="6" eb="7">
      <t>ドノ</t>
    </rPh>
    <phoneticPr fontId="1"/>
  </si>
  <si>
    <t>●●県</t>
    <rPh sb="2" eb="3">
      <t>ケン</t>
    </rPh>
    <phoneticPr fontId="1"/>
  </si>
  <si>
    <t>全空連　一朗</t>
    <rPh sb="0" eb="1">
      <t>ゼン</t>
    </rPh>
    <rPh sb="1" eb="2">
      <t>クウ</t>
    </rPh>
    <rPh sb="2" eb="3">
      <t>レン</t>
    </rPh>
    <rPh sb="4" eb="6">
      <t>イチロウ</t>
    </rPh>
    <phoneticPr fontId="1"/>
  </si>
  <si>
    <t>印</t>
    <phoneticPr fontId="1"/>
  </si>
  <si>
    <t>臨時監督申請書</t>
    <rPh sb="0" eb="2">
      <t>リンジ</t>
    </rPh>
    <rPh sb="2" eb="4">
      <t>カントク</t>
    </rPh>
    <rPh sb="4" eb="7">
      <t>シンセイショ</t>
    </rPh>
    <phoneticPr fontId="1"/>
  </si>
  <si>
    <t>　日本スポーツマスターズ２０２４大会において、以下のものを臨時監督として</t>
    <rPh sb="1" eb="3">
      <t>ニホン</t>
    </rPh>
    <rPh sb="16" eb="18">
      <t>タイカイ</t>
    </rPh>
    <rPh sb="23" eb="25">
      <t>イカ</t>
    </rPh>
    <rPh sb="29" eb="31">
      <t>リンジ</t>
    </rPh>
    <rPh sb="31" eb="33">
      <t>カントク</t>
    </rPh>
    <phoneticPr fontId="1"/>
  </si>
  <si>
    <t>申請いたします。但し、監督が出場する競技に限るものとします。</t>
    <rPh sb="8" eb="9">
      <t>タダ</t>
    </rPh>
    <rPh sb="11" eb="13">
      <t>カントク</t>
    </rPh>
    <rPh sb="14" eb="16">
      <t>シュツジョウ</t>
    </rPh>
    <rPh sb="18" eb="20">
      <t>キョウギ</t>
    </rPh>
    <rPh sb="21" eb="22">
      <t>カギ</t>
    </rPh>
    <phoneticPr fontId="1"/>
  </si>
  <si>
    <t>臨時監督</t>
    <rPh sb="0" eb="2">
      <t>リンジ</t>
    </rPh>
    <rPh sb="2" eb="3">
      <t>ラン</t>
    </rPh>
    <rPh sb="3" eb="4">
      <t>ヨシ</t>
    </rPh>
    <phoneticPr fontId="1"/>
  </si>
  <si>
    <r>
      <t xml:space="preserve">全 空 連
</t>
    </r>
    <r>
      <rPr>
        <sz val="9"/>
        <rFont val="ＭＳ 明朝"/>
        <family val="1"/>
        <charset val="128"/>
      </rPr>
      <t>会員証番号</t>
    </r>
    <rPh sb="0" eb="1">
      <t>ゼン</t>
    </rPh>
    <rPh sb="2" eb="3">
      <t>ソラ</t>
    </rPh>
    <rPh sb="4" eb="5">
      <t>レン</t>
    </rPh>
    <rPh sb="6" eb="9">
      <t>カイインショウ</t>
    </rPh>
    <rPh sb="9" eb="11">
      <t>バンゴウ</t>
    </rPh>
    <phoneticPr fontId="1"/>
  </si>
  <si>
    <t>全空連　太一郎</t>
    <rPh sb="0" eb="3">
      <t>ゼンクウレン</t>
    </rPh>
    <rPh sb="4" eb="7">
      <t>タイチロウ</t>
    </rPh>
    <phoneticPr fontId="1"/>
  </si>
  <si>
    <t>ふりがな</t>
    <phoneticPr fontId="1"/>
  </si>
  <si>
    <t>ぜんくうれん　たいちろう</t>
    <phoneticPr fontId="1"/>
  </si>
  <si>
    <t>地　　区</t>
    <rPh sb="0" eb="1">
      <t>チ</t>
    </rPh>
    <rPh sb="3" eb="4">
      <t>ク</t>
    </rPh>
    <phoneticPr fontId="1"/>
  </si>
  <si>
    <t>コーチ1</t>
    <phoneticPr fontId="1"/>
  </si>
  <si>
    <t>コーチ3</t>
    <phoneticPr fontId="1"/>
  </si>
  <si>
    <t>全　　国</t>
    <rPh sb="0" eb="1">
      <t>ゼン</t>
    </rPh>
    <rPh sb="3" eb="4">
      <t>コク</t>
    </rPh>
    <phoneticPr fontId="1"/>
  </si>
  <si>
    <t>コーチ2</t>
    <phoneticPr fontId="1"/>
  </si>
  <si>
    <t>コーチ4</t>
    <phoneticPr fontId="1"/>
  </si>
  <si>
    <t>【臨時監督】
全空連会員証写し</t>
    <rPh sb="1" eb="3">
      <t>リンジ</t>
    </rPh>
    <phoneticPr fontId="1"/>
  </si>
  <si>
    <t>【臨時監督】
日本スポーツ協会公認スポーツ指導者登録証写し
（氏名、資格内容が漢字で表記されている面）
◆[SPORT for ａｌｌ]の表記がない　　　　
裏面をコピーしてください。</t>
    <rPh sb="1" eb="3">
      <t>リンジ</t>
    </rPh>
    <rPh sb="8" eb="10">
      <t>ニホン</t>
    </rPh>
    <rPh sb="14" eb="16">
      <t>キョウカイ</t>
    </rPh>
    <phoneticPr fontId="1"/>
  </si>
  <si>
    <t>令和６年　　　月　　　日</t>
    <rPh sb="0" eb="1">
      <t>レイ</t>
    </rPh>
    <rPh sb="1" eb="2">
      <t>ワ</t>
    </rPh>
    <rPh sb="3" eb="4">
      <t>ネン</t>
    </rPh>
    <rPh sb="4" eb="5">
      <t>ヘイネン</t>
    </rPh>
    <rPh sb="7" eb="8">
      <t>ガツ</t>
    </rPh>
    <rPh sb="11" eb="12">
      <t>ニチ</t>
    </rPh>
    <phoneticPr fontId="1"/>
  </si>
  <si>
    <t>【臨時監督】
日本スポーツ協会公認スポーツ指導者登録証写し
（氏名、資格内容が漢字で表記されている面）
◆[SPORT for all]の表記がない　　　　
裏面をコピーしてください。</t>
    <rPh sb="1" eb="3">
      <t>リンジ</t>
    </rPh>
    <phoneticPr fontId="1"/>
  </si>
  <si>
    <t>　日本スポーツマスターズ２０２４大会会長　様</t>
    <rPh sb="1" eb="3">
      <t>ニホン</t>
    </rPh>
    <rPh sb="16" eb="18">
      <t>タイカイ</t>
    </rPh>
    <rPh sb="18" eb="20">
      <t>カイチョウ</t>
    </rPh>
    <rPh sb="21" eb="22">
      <t>サマ</t>
    </rPh>
    <phoneticPr fontId="1"/>
  </si>
  <si>
    <t>　下記名簿の者を日本スポーツマスターズ２０２４実施要項の規定に照らして適格と認め、参加を申し込みます。</t>
    <rPh sb="1" eb="3">
      <t>カキ</t>
    </rPh>
    <rPh sb="3" eb="5">
      <t>メイボ</t>
    </rPh>
    <rPh sb="6" eb="7">
      <t>モノ</t>
    </rPh>
    <rPh sb="8" eb="10">
      <t>ニホン</t>
    </rPh>
    <rPh sb="23" eb="25">
      <t>ジッシ</t>
    </rPh>
    <rPh sb="25" eb="27">
      <t>ヨウコウ</t>
    </rPh>
    <rPh sb="28" eb="30">
      <t>キテイ</t>
    </rPh>
    <rPh sb="31" eb="32">
      <t>テ</t>
    </rPh>
    <rPh sb="35" eb="37">
      <t>テキカク</t>
    </rPh>
    <rPh sb="38" eb="39">
      <t>ミト</t>
    </rPh>
    <rPh sb="41" eb="43">
      <t>サンカ</t>
    </rPh>
    <rPh sb="44" eb="45">
      <t>モウ</t>
    </rPh>
    <rPh sb="46" eb="47">
      <t>コ</t>
    </rPh>
    <phoneticPr fontId="1"/>
  </si>
  <si>
    <r>
      <t xml:space="preserve">その他保有資格名
(JSPO公認資格)
</t>
    </r>
    <r>
      <rPr>
        <sz val="8"/>
        <rFont val="ＭＳ Ｐ明朝"/>
        <family val="1"/>
        <charset val="128"/>
      </rPr>
      <t>監督・コーチ等の保有する
JSPO公認指導者資格を選択</t>
    </r>
    <rPh sb="2" eb="3">
      <t>タ</t>
    </rPh>
    <rPh sb="3" eb="5">
      <t>ホユウ</t>
    </rPh>
    <rPh sb="5" eb="7">
      <t>シカク</t>
    </rPh>
    <rPh sb="7" eb="8">
      <t>メイ</t>
    </rPh>
    <rPh sb="14" eb="16">
      <t>コウニン</t>
    </rPh>
    <rPh sb="16" eb="18">
      <t>シカク</t>
    </rPh>
    <rPh sb="39" eb="42">
      <t>シドウシャ</t>
    </rPh>
    <phoneticPr fontId="1"/>
  </si>
  <si>
    <t>　組手
 　形</t>
    <rPh sb="1" eb="2">
      <t>クミ</t>
    </rPh>
    <rPh sb="2" eb="3">
      <t>テ</t>
    </rPh>
    <rPh sb="6" eb="7">
      <t>カタ</t>
    </rPh>
    <phoneticPr fontId="1"/>
  </si>
  <si>
    <t>.</t>
  </si>
  <si>
    <t>競技ごとの参加上の注意は大会実施要項をご確認ください。
個人情報・肖像権の取り扱いについては、別紙「日本スポーツマスターズ２０２４個人情報・肖像権の取り扱いについて」をご確認ください。</t>
    <phoneticPr fontId="1"/>
  </si>
  <si>
    <t>(　)</t>
    <phoneticPr fontId="1"/>
  </si>
  <si>
    <t>＊参加者総数</t>
    <rPh sb="1" eb="4">
      <t>サンカシャ</t>
    </rPh>
    <rPh sb="4" eb="5">
      <t>ソウ</t>
    </rPh>
    <rPh sb="5" eb="6">
      <t>スウ</t>
    </rPh>
    <phoneticPr fontId="1"/>
  </si>
  <si>
    <t>名　</t>
    <rPh sb="0" eb="1">
      <t>メイ</t>
    </rPh>
    <phoneticPr fontId="1"/>
  </si>
  <si>
    <t>内訳</t>
    <rPh sb="0" eb="2">
      <t>ウチワケ</t>
    </rPh>
    <phoneticPr fontId="1"/>
  </si>
  <si>
    <t>（監督</t>
    <rPh sb="1" eb="3">
      <t>カントク</t>
    </rPh>
    <phoneticPr fontId="1"/>
  </si>
  <si>
    <t>名）</t>
    <rPh sb="0" eb="1">
      <t>メイ</t>
    </rPh>
    <phoneticPr fontId="1"/>
  </si>
  <si>
    <t>（選手</t>
    <rPh sb="1" eb="3">
      <t>センシュ</t>
    </rPh>
    <phoneticPr fontId="1"/>
  </si>
  <si>
    <t>【監　督】
全空連会員証写し</t>
    <rPh sb="1" eb="2">
      <t>ラン</t>
    </rPh>
    <rPh sb="3" eb="4">
      <t>ヨシ</t>
    </rPh>
    <rPh sb="7" eb="10">
      <t>ゼンクウレン</t>
    </rPh>
    <rPh sb="10" eb="13">
      <t>カイインショウ</t>
    </rPh>
    <rPh sb="13" eb="14">
      <t>ウツ</t>
    </rPh>
    <phoneticPr fontId="1"/>
  </si>
  <si>
    <t>【監　督】
日本スポーツ協会公認スポーツ指導者登録証写し
（氏名、資格内容が漢字で表記されている面）
◆[SPORT for all]の表記がない
裏面をコピーしてください。</t>
    <rPh sb="1" eb="2">
      <t>ラン</t>
    </rPh>
    <rPh sb="3" eb="4">
      <t>ヨシ</t>
    </rPh>
    <phoneticPr fontId="1"/>
  </si>
  <si>
    <t>【種目】</t>
    <rPh sb="1" eb="3">
      <t>シュモク</t>
    </rPh>
    <phoneticPr fontId="1"/>
  </si>
  <si>
    <t>全空連会員証写し</t>
    <phoneticPr fontId="1"/>
  </si>
  <si>
    <t>※会員証の段位あるいは取得年月日が空白の場合は段位免状の写しを添付すること。</t>
    <rPh sb="1" eb="4">
      <t>カイインショウ</t>
    </rPh>
    <rPh sb="5" eb="7">
      <t>ダンイ</t>
    </rPh>
    <rPh sb="11" eb="13">
      <t>シュトク</t>
    </rPh>
    <rPh sb="13" eb="16">
      <t>ネンガッピ</t>
    </rPh>
    <rPh sb="17" eb="19">
      <t>クウハク</t>
    </rPh>
    <rPh sb="20" eb="22">
      <t>バアイ</t>
    </rPh>
    <rPh sb="23" eb="25">
      <t>ダンイ</t>
    </rPh>
    <rPh sb="25" eb="27">
      <t>メンジョウ</t>
    </rPh>
    <rPh sb="28" eb="29">
      <t>ウツ</t>
    </rPh>
    <rPh sb="31" eb="33">
      <t>テンプ</t>
    </rPh>
    <phoneticPr fontId="1"/>
  </si>
  <si>
    <t>マスターズ(空手道)　区分表</t>
    <rPh sb="6" eb="8">
      <t>カラテ</t>
    </rPh>
    <rPh sb="8" eb="9">
      <t>ドウ</t>
    </rPh>
    <rPh sb="11" eb="13">
      <t>クブン</t>
    </rPh>
    <rPh sb="13" eb="14">
      <t>ヒョウ</t>
    </rPh>
    <phoneticPr fontId="1"/>
  </si>
  <si>
    <t>35歳</t>
    <rPh sb="2" eb="3">
      <t>サイ</t>
    </rPh>
    <phoneticPr fontId="1"/>
  </si>
  <si>
    <t>１部</t>
    <rPh sb="1" eb="2">
      <t>ブ</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</si>
  <si>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</si>
  <si>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</si>
  <si>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</si>
  <si>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</si>
  <si>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</si>
  <si>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２部</t>
    <rPh sb="1" eb="2">
      <t>ブ</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</si>
  <si>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</si>
  <si>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</si>
  <si>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</si>
  <si>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</si>
  <si>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</si>
  <si>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３部</t>
    <rPh sb="1" eb="2">
      <t>ブ</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</si>
  <si>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</si>
  <si>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</si>
  <si>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</si>
  <si>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</si>
  <si>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</si>
  <si>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４部</t>
    <rPh sb="1" eb="2">
      <t>ブ</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</si>
  <si>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</si>
  <si>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</si>
  <si>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</si>
  <si>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</si>
  <si>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</si>
  <si>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５部</t>
    <rPh sb="1" eb="2">
      <t>ブ</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</si>
  <si>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</si>
  <si>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</si>
  <si>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</si>
  <si>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</si>
  <si>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</si>
  <si>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</si>
  <si>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</si>
  <si>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</si>
  <si>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</si>
  <si>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</si>
  <si>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６部</t>
    <rPh sb="1" eb="2">
      <t>ブ</t>
    </rPh>
    <phoneticPr fontId="1"/>
  </si>
  <si>
    <t>66歳</t>
    <rPh sb="2" eb="3">
      <t>サイ</t>
    </rPh>
    <phoneticPr fontId="1"/>
  </si>
  <si>
    <t>67歳</t>
    <rPh sb="2" eb="3">
      <t>サイ</t>
    </rPh>
    <phoneticPr fontId="1"/>
  </si>
  <si>
    <t>68歳</t>
    <rPh sb="2" eb="3">
      <t>サイ</t>
    </rPh>
    <phoneticPr fontId="1"/>
  </si>
  <si>
    <t>69歳</t>
    <rPh sb="2" eb="3">
      <t>サイ</t>
    </rPh>
    <phoneticPr fontId="1"/>
  </si>
  <si>
    <t>70歳</t>
    <rPh sb="2" eb="3">
      <t>サイ</t>
    </rPh>
    <phoneticPr fontId="1"/>
  </si>
  <si>
    <t>７部</t>
    <rPh sb="1" eb="2">
      <t>ブ</t>
    </rPh>
    <phoneticPr fontId="1"/>
  </si>
  <si>
    <t>71歳</t>
    <rPh sb="2" eb="3">
      <t>サイ</t>
    </rPh>
    <phoneticPr fontId="1"/>
  </si>
  <si>
    <t>72歳</t>
    <rPh sb="2" eb="3">
      <t>サイ</t>
    </rPh>
    <phoneticPr fontId="1"/>
  </si>
  <si>
    <t>73歳</t>
    <rPh sb="2" eb="3">
      <t>サイ</t>
    </rPh>
    <phoneticPr fontId="1"/>
  </si>
  <si>
    <t>74歳</t>
    <rPh sb="2" eb="3">
      <t>サイ</t>
    </rPh>
    <phoneticPr fontId="1"/>
  </si>
  <si>
    <t>75歳以上</t>
    <rPh sb="2" eb="3">
      <t>サイ</t>
    </rPh>
    <rPh sb="3" eb="5">
      <t>イジョウ</t>
    </rPh>
    <phoneticPr fontId="1"/>
  </si>
  <si>
    <t>８部</t>
    <rPh sb="1" eb="2">
      <t>ブ</t>
    </rPh>
    <phoneticPr fontId="1"/>
  </si>
  <si>
    <t>コーチ申請書</t>
    <rPh sb="3" eb="6">
      <t>シンセイショ</t>
    </rPh>
    <phoneticPr fontId="1"/>
  </si>
  <si>
    <t>　日本スポーツマスターズ２０２４大会において、以下のものをコーチとして</t>
    <rPh sb="1" eb="3">
      <t>ニホン</t>
    </rPh>
    <rPh sb="16" eb="18">
      <t>タイカイ</t>
    </rPh>
    <rPh sb="23" eb="25">
      <t>イカ</t>
    </rPh>
    <phoneticPr fontId="1"/>
  </si>
  <si>
    <t>申請いたします。</t>
    <phoneticPr fontId="1"/>
  </si>
  <si>
    <t>コーチ</t>
    <phoneticPr fontId="1"/>
  </si>
  <si>
    <t>【コーチ】
全空連会員証写し</t>
    <phoneticPr fontId="1"/>
  </si>
  <si>
    <t>【コーチ】
日本スポーツ協会公認スポーツ指導者登録証写し
（氏名、資格内容が漢字で表記されている面）
◆[SPORT for all]の表記がない　　　　
裏面をコピーしてください。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</si>
</sst>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
    <numFmt numFmtId="177" formatCode="0000000"/>
    <numFmt numFmtId="178" formatCode="00"/>
    <numFmt numFmtId="179" formatCode="[=1]&quot;申込書にエラーが出ています。実施要項、記入注記を確認してください。&quot;;General"/>
    <numFmt numFmtId="180" formatCode="yyyy\.m\.d"/>
    <numFmt numFmtId="181" formatCode="[=1]&quot;✔&quot;;[=0]&quot;&quot;;General"/>
  </numFmts>
  <fonts count="51"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20"/>
      <name val="HG創英ﾌﾟﾚｾﾞﾝｽEB"/>
      <family val="1"/>
      <charset val="128"/>
    </font>
    <font>
      <sz val="11"/>
      <name val="HG丸ｺﾞｼｯｸM-PRO"/>
      <family val="3"/>
      <charset val="128"/>
    </font>
    <font>
      <sz val="24"/>
      <name val="HGｺﾞｼｯｸE"/>
      <family val="3"/>
      <charset val="128"/>
    </font>
    <font>
      <sz val="12"/>
      <name val="HGS創英ﾌﾟﾚｾﾞﾝｽEB"/>
      <family val="1"/>
      <charset val="128"/>
    </font>
    <font>
      <sz val="11"/>
      <name val="HGS創英ﾌﾟﾚｾﾞﾝｽEB"/>
      <family val="1"/>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4"/>
      <name val="ＭＳ Ｐ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9"/>
      <name val="ＭＳ Ｐ明朝"/>
      <family val="1"/>
      <charset val="128"/>
    </font>
    <font>
      <b/>
      <sz val="12"/>
      <name val="ＭＳ ゴシック"/>
      <family val="3"/>
      <charset val="128"/>
    </font>
    <font>
      <b/>
      <sz val="11"/>
      <name val="ＭＳ 明朝"/>
      <family val="1"/>
      <charset val="128"/>
    </font>
    <font>
      <b/>
      <sz val="10"/>
      <name val="ＭＳ 明朝"/>
      <family val="1"/>
      <charset val="128"/>
    </font>
    <font>
      <b/>
      <sz val="11"/>
      <name val="ＭＳ Ｐゴシック"/>
      <family val="3"/>
      <charset val="128"/>
    </font>
    <font>
      <b/>
      <sz val="10"/>
      <name val="ＭＳ Ｐ明朝"/>
      <family val="1"/>
      <charset val="128"/>
    </font>
    <font>
      <b/>
      <sz val="8"/>
      <name val="ＭＳ Ｐ明朝"/>
      <family val="1"/>
      <charset val="128"/>
    </font>
    <font>
      <sz val="16"/>
      <name val="HGｺﾞｼｯｸE"/>
      <family val="3"/>
      <charset val="128"/>
    </font>
    <font>
      <b/>
      <sz val="1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0"/>
      <name val="ＭＳ Ｐ明朝"/>
      <family val="1"/>
      <charset val="128"/>
    </font>
    <font>
      <sz val="12"/>
      <color theme="0"/>
      <name val="ＭＳ Ｐゴシック"/>
      <family val="3"/>
      <charset val="128"/>
    </font>
    <font>
      <sz val="11"/>
      <color theme="0"/>
      <name val="ＭＳ Ｐゴシック"/>
      <family val="3"/>
      <charset val="128"/>
    </font>
    <font>
      <sz val="9"/>
      <color theme="0"/>
      <name val="ＭＳ Ｐゴシック"/>
      <family val="3"/>
      <charset val="128"/>
    </font>
    <font>
      <sz val="18"/>
      <name val="HGP創英角ｺﾞｼｯｸUB"/>
      <family val="3"/>
      <charset val="128"/>
    </font>
    <font>
      <sz val="14"/>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indexed="48"/>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s>
  <borders count="1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s>
  <cellStyleXfs count="7">
    <xf numFmtId="0" fontId="0" fillId="0" borderId="0"/>
    <xf numFmtId="0" fontId="2" fillId="0" borderId="1" applyNumberFormat="0" applyAlignment="0" applyProtection="0">
      <alignment horizontal="left" vertical="center"/>
    </xf>
    <xf numFmtId="0" fontId="2" fillId="0" borderId="2">
      <alignment horizontal="left" vertical="center"/>
    </xf>
    <xf numFmtId="0" fontId="44" fillId="0" borderId="0" applyNumberFormat="0" applyFill="0" applyBorder="0" applyAlignment="0" applyProtection="0">
      <alignment vertical="center"/>
    </xf>
    <xf numFmtId="0" fontId="10" fillId="0" borderId="0"/>
    <xf numFmtId="0" fontId="43" fillId="0" borderId="0">
      <alignment vertical="center"/>
    </xf>
    <xf numFmtId="0" fontId="3" fillId="0" borderId="0"/>
  </cellStyleXfs>
  <cellXfs count="626">
    <xf numFmtId="0" fontId="0" fillId="0" borderId="0" xfId="0"/>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righ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center" vertical="top"/>
    </xf>
    <xf numFmtId="0" fontId="7" fillId="0" borderId="4" xfId="0" applyFont="1" applyBorder="1" applyAlignment="1">
      <alignment horizontal="left" vertical="center"/>
    </xf>
    <xf numFmtId="0" fontId="7" fillId="0" borderId="5"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4"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3" borderId="14" xfId="0" applyFont="1" applyFill="1" applyBorder="1" applyAlignment="1">
      <alignment horizontal="left" vertical="center"/>
    </xf>
    <xf numFmtId="0" fontId="7" fillId="3" borderId="12"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0" fontId="18" fillId="0" borderId="0" xfId="0" applyFont="1" applyAlignment="1">
      <alignment horizontal="center"/>
    </xf>
    <xf numFmtId="0" fontId="19" fillId="0" borderId="0" xfId="0" applyFont="1"/>
    <xf numFmtId="176" fontId="0" fillId="0" borderId="0" xfId="0" applyNumberFormat="1" applyAlignment="1">
      <alignment vertical="center"/>
    </xf>
    <xf numFmtId="0" fontId="20" fillId="0" borderId="0" xfId="0" applyFont="1" applyAlignment="1">
      <alignment vertical="center"/>
    </xf>
    <xf numFmtId="0" fontId="21" fillId="0" borderId="0" xfId="0" applyFont="1" applyAlignment="1">
      <alignment vertical="center"/>
    </xf>
    <xf numFmtId="0" fontId="14" fillId="0" borderId="12" xfId="0" applyFont="1" applyBorder="1" applyAlignment="1" applyProtection="1">
      <alignment vertical="center" shrinkToFit="1"/>
      <protection locked="0"/>
    </xf>
    <xf numFmtId="0" fontId="12" fillId="0" borderId="9" xfId="0" applyFont="1" applyBorder="1" applyAlignment="1" applyProtection="1">
      <alignment vertical="center" wrapText="1"/>
      <protection locked="0"/>
    </xf>
    <xf numFmtId="0" fontId="14" fillId="0" borderId="13" xfId="0" applyFont="1" applyBorder="1" applyAlignment="1" applyProtection="1">
      <alignment vertical="center" shrinkToFit="1"/>
      <protection locked="0"/>
    </xf>
    <xf numFmtId="0" fontId="12" fillId="0" borderId="10" xfId="0" applyFont="1" applyBorder="1" applyAlignment="1" applyProtection="1">
      <alignment vertical="center" wrapText="1"/>
      <protection locked="0"/>
    </xf>
    <xf numFmtId="0" fontId="14" fillId="0" borderId="14" xfId="0" applyFont="1" applyBorder="1" applyAlignment="1" applyProtection="1">
      <alignment vertical="center" shrinkToFit="1"/>
      <protection locked="0"/>
    </xf>
    <xf numFmtId="0" fontId="12" fillId="0" borderId="11" xfId="0" applyFont="1" applyBorder="1" applyAlignment="1" applyProtection="1">
      <alignment vertical="center" wrapText="1"/>
      <protection locked="0"/>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12" borderId="12" xfId="0" applyFont="1" applyFill="1" applyBorder="1" applyAlignment="1">
      <alignment horizontal="left" vertical="center"/>
    </xf>
    <xf numFmtId="0" fontId="7" fillId="12" borderId="2" xfId="0" applyFont="1" applyFill="1" applyBorder="1" applyAlignment="1">
      <alignment horizontal="left" vertical="center"/>
    </xf>
    <xf numFmtId="0" fontId="7" fillId="12" borderId="13" xfId="0" applyFont="1" applyFill="1" applyBorder="1" applyAlignment="1">
      <alignment horizontal="left" vertical="center"/>
    </xf>
    <xf numFmtId="0" fontId="7" fillId="12" borderId="4" xfId="0" applyFont="1" applyFill="1" applyBorder="1" applyAlignment="1">
      <alignment horizontal="left" vertical="center"/>
    </xf>
    <xf numFmtId="0" fontId="0" fillId="12" borderId="12" xfId="0" applyFill="1" applyBorder="1" applyAlignment="1">
      <alignment horizontal="center" vertical="center"/>
    </xf>
    <xf numFmtId="0" fontId="0" fillId="12" borderId="13" xfId="0" applyFill="1" applyBorder="1" applyAlignment="1">
      <alignment horizontal="center" vertical="center"/>
    </xf>
    <xf numFmtId="0" fontId="0" fillId="13" borderId="24" xfId="0" applyFill="1" applyBorder="1" applyAlignment="1">
      <alignment horizontal="center" vertical="center"/>
    </xf>
    <xf numFmtId="0" fontId="0" fillId="13" borderId="19" xfId="0" applyFill="1" applyBorder="1" applyAlignment="1">
      <alignment horizontal="center" vertical="center"/>
    </xf>
    <xf numFmtId="0" fontId="7" fillId="13" borderId="14" xfId="0" applyFont="1" applyFill="1" applyBorder="1" applyAlignment="1">
      <alignment horizontal="left" vertical="center"/>
    </xf>
    <xf numFmtId="0" fontId="7" fillId="13" borderId="12" xfId="0" applyFont="1" applyFill="1" applyBorder="1" applyAlignment="1">
      <alignment horizontal="left" vertical="center"/>
    </xf>
    <xf numFmtId="0" fontId="7" fillId="13" borderId="7" xfId="0" applyFont="1" applyFill="1" applyBorder="1" applyAlignment="1">
      <alignment horizontal="left" vertical="center"/>
    </xf>
    <xf numFmtId="0" fontId="7" fillId="13" borderId="2" xfId="0" applyFont="1" applyFill="1" applyBorder="1" applyAlignment="1">
      <alignment horizontal="left" vertical="center"/>
    </xf>
    <xf numFmtId="0" fontId="5" fillId="0" borderId="0" xfId="0" applyFont="1" applyAlignment="1">
      <alignment horizontal="left" vertical="center"/>
    </xf>
    <xf numFmtId="0" fontId="8" fillId="0" borderId="25" xfId="0" applyFont="1" applyBorder="1" applyAlignment="1">
      <alignment horizontal="center" vertical="center"/>
    </xf>
    <xf numFmtId="0" fontId="11" fillId="0" borderId="26" xfId="0" applyFont="1" applyBorder="1" applyAlignment="1">
      <alignment horizontal="center" vertical="center"/>
    </xf>
    <xf numFmtId="0" fontId="7" fillId="0" borderId="13" xfId="0" applyFont="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7" fillId="0" borderId="30" xfId="0" applyFont="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3" borderId="31" xfId="0" applyFill="1" applyBorder="1" applyAlignment="1">
      <alignment horizontal="center" vertical="center"/>
    </xf>
    <xf numFmtId="0" fontId="0" fillId="3" borderId="27" xfId="0" applyFill="1"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lignment horizontal="center" vertical="center"/>
    </xf>
    <xf numFmtId="0" fontId="14" fillId="0" borderId="33" xfId="0" applyFont="1" applyBorder="1" applyAlignment="1">
      <alignment vertical="center" shrinkToFit="1"/>
    </xf>
    <xf numFmtId="0" fontId="12" fillId="0" borderId="34" xfId="0" applyFont="1" applyBorder="1" applyAlignment="1">
      <alignment vertical="center" wrapText="1"/>
    </xf>
    <xf numFmtId="0" fontId="7" fillId="2" borderId="33" xfId="0" applyFont="1" applyFill="1" applyBorder="1" applyAlignment="1">
      <alignment horizontal="left" vertical="center"/>
    </xf>
    <xf numFmtId="0" fontId="7" fillId="2" borderId="35" xfId="0" applyFont="1" applyFill="1" applyBorder="1" applyAlignment="1">
      <alignment horizontal="left" vertical="center"/>
    </xf>
    <xf numFmtId="0" fontId="7" fillId="0" borderId="35" xfId="0"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40" xfId="0" applyFill="1" applyBorder="1" applyAlignment="1">
      <alignment horizontal="center" vertical="center"/>
    </xf>
    <xf numFmtId="0" fontId="14" fillId="0" borderId="41" xfId="0" applyFont="1" applyBorder="1" applyAlignment="1">
      <alignment vertical="center" shrinkToFit="1"/>
    </xf>
    <xf numFmtId="0" fontId="12" fillId="0" borderId="42" xfId="0" applyFont="1" applyBorder="1" applyAlignment="1">
      <alignment vertical="center" wrapText="1"/>
    </xf>
    <xf numFmtId="0" fontId="7" fillId="3" borderId="41" xfId="0" applyFont="1" applyFill="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horizontal="left"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7" fillId="13" borderId="7" xfId="0" applyFont="1" applyFill="1" applyBorder="1" applyAlignment="1">
      <alignment horizontal="center" vertical="center"/>
    </xf>
    <xf numFmtId="0" fontId="7" fillId="13" borderId="2" xfId="0" applyFont="1" applyFill="1" applyBorder="1" applyAlignment="1">
      <alignment horizontal="center" vertical="center"/>
    </xf>
    <xf numFmtId="0" fontId="0" fillId="0" borderId="32" xfId="0" applyBorder="1" applyAlignment="1" applyProtection="1">
      <alignment horizontal="center" vertical="center"/>
      <protection locked="0"/>
    </xf>
    <xf numFmtId="0" fontId="0" fillId="12" borderId="33" xfId="0" applyFill="1" applyBorder="1" applyAlignment="1">
      <alignment horizontal="center" vertical="center"/>
    </xf>
    <xf numFmtId="0" fontId="14" fillId="0" borderId="33" xfId="0" applyFont="1" applyBorder="1" applyAlignment="1" applyProtection="1">
      <alignment vertical="center" shrinkToFit="1"/>
      <protection locked="0"/>
    </xf>
    <xf numFmtId="0" fontId="7" fillId="12" borderId="33" xfId="0" applyFont="1" applyFill="1" applyBorder="1" applyAlignment="1">
      <alignment horizontal="left" vertical="center"/>
    </xf>
    <xf numFmtId="0" fontId="7" fillId="12" borderId="35" xfId="0" applyFont="1" applyFill="1" applyBorder="1" applyAlignment="1">
      <alignment horizontal="left" vertical="center"/>
    </xf>
    <xf numFmtId="0" fontId="7" fillId="0" borderId="3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13" borderId="40" xfId="0" applyFill="1" applyBorder="1" applyAlignment="1">
      <alignment horizontal="center" vertical="center"/>
    </xf>
    <xf numFmtId="0" fontId="14" fillId="0" borderId="41" xfId="0" applyFont="1" applyBorder="1" applyAlignment="1" applyProtection="1">
      <alignment vertical="center" shrinkToFit="1"/>
      <protection locked="0"/>
    </xf>
    <xf numFmtId="0" fontId="12" fillId="0" borderId="42" xfId="0" applyFont="1" applyBorder="1" applyAlignment="1" applyProtection="1">
      <alignment vertical="center" wrapText="1"/>
      <protection locked="0"/>
    </xf>
    <xf numFmtId="0" fontId="7" fillId="13" borderId="41" xfId="0" applyFont="1" applyFill="1" applyBorder="1" applyAlignment="1">
      <alignment horizontal="left" vertical="center"/>
    </xf>
    <xf numFmtId="0" fontId="7" fillId="13" borderId="43" xfId="0" applyFont="1" applyFill="1" applyBorder="1" applyAlignment="1">
      <alignment horizontal="left" vertical="center"/>
    </xf>
    <xf numFmtId="0" fontId="7" fillId="0" borderId="43"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4" fillId="12" borderId="2" xfId="0" applyFont="1" applyFill="1" applyBorder="1" applyAlignment="1">
      <alignment horizontal="center" vertical="center"/>
    </xf>
    <xf numFmtId="0" fontId="4" fillId="12" borderId="4"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1" fillId="0" borderId="0" xfId="0" applyFont="1" applyAlignment="1">
      <alignment vertical="top"/>
    </xf>
    <xf numFmtId="0" fontId="22" fillId="0" borderId="0" xfId="0" applyFont="1" applyAlignment="1">
      <alignment vertical="center"/>
    </xf>
    <xf numFmtId="0" fontId="23" fillId="0" borderId="0" xfId="0" applyFont="1" applyAlignment="1">
      <alignment vertical="center"/>
    </xf>
    <xf numFmtId="0" fontId="5" fillId="0" borderId="0" xfId="0" applyFont="1" applyAlignment="1">
      <alignment horizontal="right" vertical="center"/>
    </xf>
    <xf numFmtId="0" fontId="5" fillId="0" borderId="47" xfId="0" applyFont="1" applyBorder="1" applyAlignment="1">
      <alignment horizontal="center" vertical="center"/>
    </xf>
    <xf numFmtId="178" fontId="7" fillId="0" borderId="35" xfId="0" applyNumberFormat="1" applyFont="1" applyBorder="1" applyAlignment="1" applyProtection="1">
      <alignment horizontal="left" vertical="center"/>
      <protection locked="0"/>
    </xf>
    <xf numFmtId="178" fontId="7" fillId="0" borderId="2" xfId="0" applyNumberFormat="1" applyFont="1" applyBorder="1" applyAlignment="1" applyProtection="1">
      <alignment horizontal="left" vertical="center"/>
      <protection locked="0"/>
    </xf>
    <xf numFmtId="178" fontId="7" fillId="0" borderId="4"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43" xfId="0" applyNumberFormat="1" applyFont="1" applyBorder="1" applyAlignment="1" applyProtection="1">
      <alignment horizontal="left" vertical="center"/>
      <protection locked="0"/>
    </xf>
    <xf numFmtId="178" fontId="7" fillId="0" borderId="35"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4" xfId="0" applyNumberFormat="1" applyFont="1" applyBorder="1" applyAlignment="1">
      <alignment horizontal="left" vertical="center"/>
    </xf>
    <xf numFmtId="178" fontId="7" fillId="0" borderId="7" xfId="0" applyNumberFormat="1" applyFont="1" applyBorder="1" applyAlignment="1">
      <alignment horizontal="left" vertical="center"/>
    </xf>
    <xf numFmtId="178" fontId="7" fillId="0" borderId="43" xfId="0" applyNumberFormat="1" applyFont="1" applyBorder="1" applyAlignment="1">
      <alignment horizontal="left" vertical="center"/>
    </xf>
    <xf numFmtId="0" fontId="28" fillId="0" borderId="48" xfId="0" applyFont="1" applyBorder="1" applyAlignment="1">
      <alignment vertical="center"/>
    </xf>
    <xf numFmtId="0" fontId="28" fillId="0" borderId="0" xfId="0" applyFont="1" applyAlignment="1">
      <alignment vertical="center"/>
    </xf>
    <xf numFmtId="0" fontId="28" fillId="0" borderId="47" xfId="0" applyFont="1" applyBorder="1" applyAlignment="1">
      <alignment horizontal="center" vertical="center"/>
    </xf>
    <xf numFmtId="0" fontId="29" fillId="0" borderId="0" xfId="0" applyFont="1" applyAlignment="1">
      <alignment vertical="center"/>
    </xf>
    <xf numFmtId="0" fontId="14" fillId="0" borderId="0" xfId="0" applyFont="1" applyAlignment="1">
      <alignment vertical="center"/>
    </xf>
    <xf numFmtId="0" fontId="30" fillId="0" borderId="0" xfId="0" applyFont="1" applyAlignment="1">
      <alignment horizontal="center" vertical="center"/>
    </xf>
    <xf numFmtId="0" fontId="14" fillId="0" borderId="49" xfId="0" applyFont="1" applyBorder="1" applyAlignment="1">
      <alignment horizontal="right" vertical="center"/>
    </xf>
    <xf numFmtId="0" fontId="28" fillId="0" borderId="0" xfId="0" applyFont="1" applyAlignment="1">
      <alignment horizontal="center" vertical="center"/>
    </xf>
    <xf numFmtId="0" fontId="29" fillId="0" borderId="0" xfId="0" applyFont="1" applyAlignment="1">
      <alignment horizontal="center" vertical="center"/>
    </xf>
    <xf numFmtId="0" fontId="14" fillId="0" borderId="0" xfId="0" applyFont="1" applyAlignment="1">
      <alignment horizontal="right" vertical="center"/>
    </xf>
    <xf numFmtId="0" fontId="29" fillId="0" borderId="25" xfId="0" applyFont="1" applyBorder="1" applyAlignment="1">
      <alignment horizontal="center" vertical="center" wrapText="1"/>
    </xf>
    <xf numFmtId="0" fontId="29" fillId="0" borderId="35" xfId="0" applyFont="1" applyBorder="1" applyAlignment="1">
      <alignment vertical="center"/>
    </xf>
    <xf numFmtId="0" fontId="0" fillId="0" borderId="50" xfId="0" applyBorder="1" applyAlignment="1">
      <alignment vertical="center"/>
    </xf>
    <xf numFmtId="0" fontId="29" fillId="0" borderId="43" xfId="0" applyFont="1" applyBorder="1" applyAlignment="1">
      <alignment vertical="center"/>
    </xf>
    <xf numFmtId="0" fontId="0" fillId="0" borderId="51" xfId="0" applyBorder="1" applyAlignment="1">
      <alignment vertical="center"/>
    </xf>
    <xf numFmtId="0" fontId="14" fillId="0" borderId="25" xfId="0" applyFont="1" applyBorder="1" applyAlignment="1">
      <alignment horizontal="center" vertical="center" wrapText="1"/>
    </xf>
    <xf numFmtId="0" fontId="30" fillId="0" borderId="52" xfId="0" applyFont="1" applyBorder="1" applyAlignment="1">
      <alignment horizontal="center" vertical="center"/>
    </xf>
    <xf numFmtId="0" fontId="3" fillId="0" borderId="0" xfId="0" applyFont="1" applyAlignment="1">
      <alignment vertical="center"/>
    </xf>
    <xf numFmtId="0" fontId="0" fillId="0" borderId="53" xfId="0" applyBorder="1" applyAlignment="1">
      <alignment horizontal="right" vertical="center"/>
    </xf>
    <xf numFmtId="0" fontId="7" fillId="0" borderId="54" xfId="0" applyFont="1" applyBorder="1" applyAlignment="1">
      <alignment horizontal="right" vertical="center"/>
    </xf>
    <xf numFmtId="177" fontId="4" fillId="0" borderId="3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protection locked="0"/>
    </xf>
    <xf numFmtId="177" fontId="4" fillId="0" borderId="43" xfId="0" applyNumberFormat="1" applyFont="1" applyBorder="1" applyAlignment="1" applyProtection="1">
      <alignment horizontal="center" vertical="center"/>
      <protection locked="0"/>
    </xf>
    <xf numFmtId="177" fontId="4" fillId="0" borderId="33"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4"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0" fontId="7" fillId="14" borderId="0" xfId="0" applyFont="1" applyFill="1" applyAlignment="1">
      <alignment vertical="top" wrapText="1" shrinkToFit="1"/>
    </xf>
    <xf numFmtId="0" fontId="34" fillId="14" borderId="0" xfId="0" applyFont="1" applyFill="1" applyAlignment="1">
      <alignment vertical="center" wrapText="1" shrinkToFit="1"/>
    </xf>
    <xf numFmtId="0" fontId="34" fillId="14" borderId="0" xfId="0" applyFont="1" applyFill="1" applyAlignment="1">
      <alignment vertical="center" shrinkToFit="1"/>
    </xf>
    <xf numFmtId="0" fontId="7" fillId="14" borderId="0" xfId="0" applyFont="1" applyFill="1" applyAlignment="1">
      <alignment vertical="center" wrapText="1" shrinkToFit="1"/>
    </xf>
    <xf numFmtId="0" fontId="7" fillId="14" borderId="0" xfId="0" applyFont="1" applyFill="1" applyAlignment="1">
      <alignment vertical="center" shrinkToFit="1"/>
    </xf>
    <xf numFmtId="0" fontId="0" fillId="5" borderId="55" xfId="0" applyFill="1" applyBorder="1" applyAlignment="1">
      <alignment horizontal="right" vertical="center"/>
    </xf>
    <xf numFmtId="0" fontId="8" fillId="0" borderId="13" xfId="0" applyFont="1" applyBorder="1" applyAlignment="1">
      <alignment vertical="center"/>
    </xf>
    <xf numFmtId="0" fontId="26" fillId="0" borderId="0" xfId="0" applyFont="1" applyAlignment="1" applyProtection="1">
      <alignment horizontal="center" vertical="center"/>
      <protection locked="0"/>
    </xf>
    <xf numFmtId="0" fontId="11" fillId="0" borderId="56" xfId="0" applyFont="1" applyBorder="1" applyAlignment="1">
      <alignment horizontal="left" vertical="center" wrapText="1" shrinkToFit="1"/>
    </xf>
    <xf numFmtId="0" fontId="11" fillId="0" borderId="57" xfId="0" applyFont="1" applyBorder="1" applyAlignment="1">
      <alignment horizontal="left" vertical="center" wrapText="1" shrinkToFit="1"/>
    </xf>
    <xf numFmtId="0" fontId="11" fillId="0" borderId="58" xfId="0" applyFont="1" applyBorder="1" applyAlignment="1">
      <alignment horizontal="left" vertical="center" wrapText="1" shrinkToFit="1"/>
    </xf>
    <xf numFmtId="0" fontId="11" fillId="0" borderId="59" xfId="0" applyFont="1" applyBorder="1" applyAlignment="1">
      <alignment horizontal="left" vertical="center" wrapText="1" shrinkToFit="1"/>
    </xf>
    <xf numFmtId="0" fontId="11" fillId="0" borderId="60" xfId="0" applyFont="1" applyBorder="1" applyAlignment="1">
      <alignment horizontal="left" vertical="center" wrapText="1" shrinkToFit="1"/>
    </xf>
    <xf numFmtId="181" fontId="36" fillId="15" borderId="61" xfId="0" applyNumberFormat="1" applyFont="1" applyFill="1" applyBorder="1" applyAlignment="1">
      <alignment horizontal="right" vertical="center"/>
    </xf>
    <xf numFmtId="181" fontId="36" fillId="15" borderId="62" xfId="0" applyNumberFormat="1" applyFont="1" applyFill="1" applyBorder="1" applyAlignment="1">
      <alignment horizontal="right" vertical="center"/>
    </xf>
    <xf numFmtId="181" fontId="38" fillId="15" borderId="35" xfId="0" applyNumberFormat="1" applyFont="1" applyFill="1" applyBorder="1" applyAlignment="1">
      <alignment horizontal="right" vertical="center"/>
    </xf>
    <xf numFmtId="181" fontId="38" fillId="15" borderId="43" xfId="0" applyNumberFormat="1" applyFont="1" applyFill="1" applyBorder="1" applyAlignment="1">
      <alignment horizontal="right" vertical="center"/>
    </xf>
    <xf numFmtId="181" fontId="37" fillId="15" borderId="61" xfId="0" applyNumberFormat="1" applyFont="1" applyFill="1" applyBorder="1" applyAlignment="1">
      <alignment horizontal="right" vertical="center"/>
    </xf>
    <xf numFmtId="0" fontId="29" fillId="0" borderId="44" xfId="0" applyFont="1" applyBorder="1" applyAlignment="1">
      <alignment vertical="center"/>
    </xf>
    <xf numFmtId="181" fontId="37" fillId="15" borderId="62" xfId="0" applyNumberFormat="1" applyFont="1" applyFill="1" applyBorder="1" applyAlignment="1">
      <alignment horizontal="right" vertical="center"/>
    </xf>
    <xf numFmtId="0" fontId="29" fillId="0" borderId="45" xfId="0" applyFont="1" applyBorder="1" applyAlignment="1">
      <alignment vertical="center"/>
    </xf>
    <xf numFmtId="181" fontId="38" fillId="15" borderId="35" xfId="0" applyNumberFormat="1" applyFont="1" applyFill="1" applyBorder="1" applyAlignment="1" applyProtection="1">
      <alignment horizontal="right" vertical="center"/>
      <protection locked="0"/>
    </xf>
    <xf numFmtId="181" fontId="38" fillId="15" borderId="43" xfId="0" applyNumberFormat="1" applyFont="1" applyFill="1" applyBorder="1" applyAlignment="1" applyProtection="1">
      <alignment horizontal="right" vertical="center"/>
      <protection locked="0"/>
    </xf>
    <xf numFmtId="181" fontId="37" fillId="15" borderId="61" xfId="0" applyNumberFormat="1" applyFont="1" applyFill="1" applyBorder="1" applyAlignment="1" applyProtection="1">
      <alignment horizontal="right" vertical="center"/>
      <protection locked="0"/>
    </xf>
    <xf numFmtId="181" fontId="37" fillId="15" borderId="62" xfId="0" applyNumberFormat="1" applyFont="1" applyFill="1" applyBorder="1" applyAlignment="1" applyProtection="1">
      <alignment horizontal="right" vertical="center"/>
      <protection locked="0"/>
    </xf>
    <xf numFmtId="181" fontId="36" fillId="15" borderId="61" xfId="0" applyNumberFormat="1" applyFont="1" applyFill="1" applyBorder="1" applyAlignment="1" applyProtection="1">
      <alignment horizontal="right" vertical="center"/>
      <protection locked="0"/>
    </xf>
    <xf numFmtId="181" fontId="36" fillId="15" borderId="62" xfId="0" applyNumberFormat="1" applyFont="1" applyFill="1" applyBorder="1" applyAlignment="1" applyProtection="1">
      <alignment horizontal="right" vertical="center"/>
      <protection locked="0"/>
    </xf>
    <xf numFmtId="0" fontId="8" fillId="0" borderId="5" xfId="0" applyFont="1" applyBorder="1" applyAlignment="1" applyProtection="1">
      <alignment vertical="center"/>
      <protection locked="0"/>
    </xf>
    <xf numFmtId="181" fontId="38" fillId="15" borderId="49" xfId="0" applyNumberFormat="1" applyFont="1" applyFill="1" applyBorder="1" applyAlignment="1" applyProtection="1">
      <alignment horizontal="center" vertical="center"/>
      <protection locked="0"/>
    </xf>
    <xf numFmtId="181" fontId="39" fillId="15" borderId="63" xfId="0" applyNumberFormat="1" applyFont="1" applyFill="1" applyBorder="1" applyAlignment="1" applyProtection="1">
      <alignment horizontal="center" vertical="center"/>
      <protection locked="0"/>
    </xf>
    <xf numFmtId="181" fontId="39" fillId="15" borderId="59" xfId="0" applyNumberFormat="1" applyFont="1" applyFill="1" applyBorder="1" applyAlignment="1" applyProtection="1">
      <alignment horizontal="center" vertical="center"/>
      <protection locked="0"/>
    </xf>
    <xf numFmtId="181" fontId="34" fillId="15" borderId="64" xfId="0" applyNumberFormat="1" applyFont="1" applyFill="1" applyBorder="1" applyAlignment="1" applyProtection="1">
      <alignment horizontal="center" vertical="center" wrapText="1" shrinkToFit="1"/>
      <protection locked="0"/>
    </xf>
    <xf numFmtId="181" fontId="34" fillId="15" borderId="65" xfId="0" applyNumberFormat="1" applyFont="1" applyFill="1" applyBorder="1" applyAlignment="1" applyProtection="1">
      <alignment horizontal="center" vertical="center" wrapText="1" shrinkToFit="1"/>
      <protection locked="0"/>
    </xf>
    <xf numFmtId="181" fontId="40" fillId="15" borderId="63"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5" fillId="0" borderId="66" xfId="0" applyFont="1" applyBorder="1"/>
    <xf numFmtId="0" fontId="45" fillId="0" borderId="0" xfId="0" applyFont="1" applyAlignment="1">
      <alignment vertical="center"/>
    </xf>
    <xf numFmtId="0" fontId="46" fillId="0" borderId="0" xfId="0" applyFont="1" applyAlignment="1">
      <alignment vertical="center"/>
    </xf>
    <xf numFmtId="0" fontId="45" fillId="0" borderId="66" xfId="0" applyFont="1" applyBorder="1" applyAlignment="1">
      <alignment horizontal="center" vertical="center"/>
    </xf>
    <xf numFmtId="0" fontId="45" fillId="0" borderId="66" xfId="0" applyFont="1" applyBorder="1" applyAlignment="1">
      <alignment horizontal="left"/>
    </xf>
    <xf numFmtId="0" fontId="47" fillId="0" borderId="66" xfId="0" applyFont="1" applyBorder="1" applyAlignment="1">
      <alignment horizontal="left"/>
    </xf>
    <xf numFmtId="0" fontId="48" fillId="0" borderId="0" xfId="0" applyFont="1" applyAlignment="1">
      <alignment vertical="center"/>
    </xf>
    <xf numFmtId="0" fontId="45" fillId="0" borderId="67" xfId="0" applyFont="1" applyBorder="1" applyAlignment="1">
      <alignment horizontal="center" vertical="center"/>
    </xf>
    <xf numFmtId="0" fontId="45" fillId="0" borderId="0" xfId="0" applyFont="1" applyAlignment="1">
      <alignment horizontal="center" vertical="center"/>
    </xf>
    <xf numFmtId="0" fontId="45" fillId="0" borderId="3" xfId="0" applyFont="1" applyBorder="1" applyAlignment="1">
      <alignment horizontal="center" vertical="center"/>
    </xf>
    <xf numFmtId="0" fontId="47" fillId="0" borderId="0" xfId="0" applyFont="1" applyAlignment="1">
      <alignment horizontal="left"/>
    </xf>
    <xf numFmtId="0" fontId="5" fillId="0" borderId="0" xfId="0" applyFont="1" applyAlignment="1">
      <alignment horizontal="center" vertical="center" wrapText="1"/>
    </xf>
    <xf numFmtId="0" fontId="45" fillId="0" borderId="0" xfId="0" applyFont="1" applyAlignment="1">
      <alignment horizontal="left"/>
    </xf>
    <xf numFmtId="0" fontId="0" fillId="4" borderId="68" xfId="0" applyFill="1" applyBorder="1" applyAlignment="1">
      <alignment vertical="center"/>
    </xf>
    <xf numFmtId="0" fontId="5" fillId="0" borderId="67" xfId="0" applyFont="1" applyBorder="1"/>
    <xf numFmtId="0" fontId="5" fillId="0" borderId="0" xfId="0" applyFont="1"/>
    <xf numFmtId="0" fontId="0" fillId="5" borderId="69" xfId="0" applyFill="1" applyBorder="1" applyAlignment="1">
      <alignment horizontal="right" vertical="center"/>
    </xf>
    <xf numFmtId="181" fontId="38" fillId="15" borderId="70" xfId="0"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 fillId="12" borderId="26" xfId="0" applyFont="1" applyFill="1" applyBorder="1" applyAlignment="1">
      <alignment horizontal="center" vertical="center"/>
    </xf>
    <xf numFmtId="0" fontId="34" fillId="0" borderId="0" xfId="0" applyFont="1" applyAlignment="1">
      <alignment horizontal="center" vertical="center" wrapText="1" shrinkToFit="1"/>
    </xf>
    <xf numFmtId="0" fontId="11" fillId="0" borderId="0" xfId="0" applyFont="1" applyAlignment="1">
      <alignment horizontal="left" vertical="center" wrapText="1" shrinkToFit="1"/>
    </xf>
    <xf numFmtId="0" fontId="9" fillId="0" borderId="0" xfId="0" applyFont="1" applyAlignment="1" applyProtection="1">
      <alignment horizontal="left" vertical="top" wrapText="1"/>
      <protection locked="0"/>
    </xf>
    <xf numFmtId="49" fontId="0" fillId="0" borderId="0" xfId="0" applyNumberFormat="1" applyAlignment="1" applyProtection="1">
      <alignment horizontal="left" vertical="center"/>
      <protection locked="0"/>
    </xf>
    <xf numFmtId="49" fontId="9" fillId="0" borderId="0" xfId="0" applyNumberFormat="1" applyFont="1" applyAlignment="1" applyProtection="1">
      <alignment vertical="center"/>
      <protection locked="0"/>
    </xf>
    <xf numFmtId="49" fontId="4" fillId="0" borderId="19" xfId="0" applyNumberFormat="1" applyFont="1" applyBorder="1" applyAlignment="1" applyProtection="1">
      <alignment horizontal="center" vertical="center" shrinkToFit="1"/>
      <protection locked="0"/>
    </xf>
    <xf numFmtId="177" fontId="9" fillId="0" borderId="0" xfId="0" applyNumberFormat="1" applyFont="1" applyAlignment="1" applyProtection="1">
      <alignment horizontal="center" vertical="center"/>
      <protection locked="0"/>
    </xf>
    <xf numFmtId="49" fontId="4" fillId="0" borderId="129" xfId="0" applyNumberFormat="1"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49" fontId="4" fillId="0" borderId="24" xfId="0" applyNumberFormat="1" applyFont="1" applyBorder="1" applyAlignment="1" applyProtection="1">
      <alignment horizontal="center" vertical="center" shrinkToFit="1"/>
      <protection locked="0"/>
    </xf>
    <xf numFmtId="0" fontId="9" fillId="0" borderId="29" xfId="0" applyFont="1" applyBorder="1" applyAlignment="1">
      <alignment vertical="center"/>
    </xf>
    <xf numFmtId="0" fontId="50" fillId="0" borderId="0" xfId="0" applyFont="1" applyAlignment="1">
      <alignment vertical="center"/>
    </xf>
    <xf numFmtId="0" fontId="0" fillId="0" borderId="29" xfId="0" applyBorder="1"/>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9" xfId="0" applyFill="1" applyBorder="1" applyAlignment="1">
      <alignment horizontal="center" vertical="center" wrapText="1"/>
    </xf>
    <xf numFmtId="0" fontId="0" fillId="2" borderId="0" xfId="0" applyFill="1" applyAlignment="1">
      <alignment horizontal="center" vertical="center" wrapText="1"/>
    </xf>
    <xf numFmtId="0" fontId="0" fillId="2" borderId="68" xfId="0" applyFill="1" applyBorder="1" applyAlignment="1">
      <alignment horizontal="center" vertical="center" wrapText="1"/>
    </xf>
    <xf numFmtId="0" fontId="0" fillId="2" borderId="26" xfId="0" applyFill="1" applyBorder="1" applyAlignment="1">
      <alignment horizontal="center" vertical="center" wrapText="1"/>
    </xf>
    <xf numFmtId="0" fontId="9" fillId="0" borderId="69" xfId="0" applyFont="1" applyBorder="1" applyAlignment="1">
      <alignment horizontal="center" vertical="center"/>
    </xf>
    <xf numFmtId="0" fontId="9" fillId="0" borderId="0" xfId="0" applyFont="1" applyAlignment="1">
      <alignment horizontal="center" vertical="center"/>
    </xf>
    <xf numFmtId="0" fontId="9" fillId="0" borderId="47" xfId="0" applyFont="1" applyBorder="1" applyAlignment="1">
      <alignment horizontal="center" vertical="center"/>
    </xf>
    <xf numFmtId="0" fontId="7" fillId="2" borderId="12" xfId="0" applyFont="1" applyFill="1" applyBorder="1" applyAlignment="1">
      <alignment horizontal="center" vertical="center"/>
    </xf>
    <xf numFmtId="0" fontId="7" fillId="2" borderId="80" xfId="0" applyFont="1" applyFill="1" applyBorder="1" applyAlignment="1">
      <alignment horizontal="center" vertical="center"/>
    </xf>
    <xf numFmtId="0" fontId="0" fillId="5" borderId="1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0" xfId="0" applyFill="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0" fillId="0" borderId="5" xfId="0" applyFont="1" applyBorder="1" applyAlignment="1">
      <alignment horizontal="center" vertical="center" wrapText="1"/>
    </xf>
    <xf numFmtId="0" fontId="10" fillId="0" borderId="77" xfId="0" applyFont="1" applyBorder="1" applyAlignment="1">
      <alignment horizontal="center" vertical="center" wrapText="1"/>
    </xf>
    <xf numFmtId="0" fontId="9" fillId="0" borderId="4" xfId="0" applyFont="1" applyBorder="1" applyAlignment="1">
      <alignment horizontal="right" vertical="center" wrapText="1"/>
    </xf>
    <xf numFmtId="0" fontId="9" fillId="0" borderId="0" xfId="0" applyFont="1" applyAlignment="1">
      <alignment horizontal="right" vertical="center" wrapText="1"/>
    </xf>
    <xf numFmtId="0" fontId="7" fillId="0" borderId="0" xfId="0" applyFont="1" applyAlignment="1">
      <alignment horizontal="left" vertical="center"/>
    </xf>
    <xf numFmtId="0" fontId="4" fillId="0" borderId="81" xfId="0" applyFont="1" applyBorder="1" applyAlignment="1">
      <alignment horizontal="center" vertical="center"/>
    </xf>
    <xf numFmtId="0" fontId="4" fillId="0" borderId="49" xfId="0" applyFont="1" applyBorder="1" applyAlignment="1">
      <alignment horizontal="center" vertical="center"/>
    </xf>
    <xf numFmtId="0" fontId="0" fillId="0" borderId="13" xfId="0" applyBorder="1" applyAlignment="1">
      <alignment horizontal="center" vertical="center"/>
    </xf>
    <xf numFmtId="0" fontId="0" fillId="0" borderId="76" xfId="0" applyBorder="1" applyAlignment="1">
      <alignment horizontal="center" vertical="center"/>
    </xf>
    <xf numFmtId="181" fontId="39" fillId="15" borderId="82" xfId="0" applyNumberFormat="1" applyFont="1" applyFill="1" applyBorder="1" applyAlignment="1" applyProtection="1">
      <alignment horizontal="center" vertical="center"/>
      <protection locked="0"/>
    </xf>
    <xf numFmtId="181" fontId="39" fillId="15" borderId="83" xfId="0" applyNumberFormat="1" applyFont="1" applyFill="1" applyBorder="1" applyAlignment="1" applyProtection="1">
      <alignment horizontal="center" vertical="center"/>
      <protection locked="0"/>
    </xf>
    <xf numFmtId="0" fontId="0" fillId="0" borderId="26" xfId="0" applyBorder="1" applyAlignment="1">
      <alignment horizontal="left" vertical="top" wrapText="1"/>
    </xf>
    <xf numFmtId="0" fontId="9" fillId="0" borderId="97" xfId="0" applyFont="1" applyBorder="1" applyAlignment="1" applyProtection="1">
      <alignment horizontal="distributed" vertical="center" shrinkToFit="1"/>
      <protection locked="0"/>
    </xf>
    <xf numFmtId="0" fontId="9" fillId="0" borderId="98" xfId="0" applyFont="1" applyBorder="1" applyAlignment="1" applyProtection="1">
      <alignment horizontal="distributed" vertical="center" shrinkToFit="1"/>
      <protection locked="0"/>
    </xf>
    <xf numFmtId="0" fontId="9" fillId="0" borderId="99" xfId="0" applyFont="1" applyBorder="1" applyAlignment="1" applyProtection="1">
      <alignment horizontal="distributed" vertical="center" shrinkToFit="1"/>
      <protection locked="0"/>
    </xf>
    <xf numFmtId="0" fontId="7" fillId="13" borderId="12" xfId="0" applyFont="1" applyFill="1" applyBorder="1" applyAlignment="1">
      <alignment horizontal="center" vertical="center"/>
    </xf>
    <xf numFmtId="0" fontId="7" fillId="13" borderId="80" xfId="0" applyFont="1" applyFill="1" applyBorder="1" applyAlignment="1">
      <alignment horizontal="center" vertical="center"/>
    </xf>
    <xf numFmtId="0" fontId="7" fillId="13" borderId="41" xfId="0" applyFont="1" applyFill="1" applyBorder="1" applyAlignment="1">
      <alignment horizontal="center" vertical="center"/>
    </xf>
    <xf numFmtId="0" fontId="7" fillId="13" borderId="51" xfId="0" applyFont="1" applyFill="1"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49" fontId="9" fillId="0" borderId="62" xfId="0" applyNumberFormat="1" applyFont="1" applyBorder="1" applyAlignment="1" applyProtection="1">
      <alignment vertical="center"/>
      <protection locked="0"/>
    </xf>
    <xf numFmtId="49" fontId="9" fillId="0" borderId="43" xfId="0" applyNumberFormat="1" applyFont="1" applyBorder="1" applyAlignment="1" applyProtection="1">
      <alignment vertical="center"/>
      <protection locked="0"/>
    </xf>
    <xf numFmtId="49" fontId="9" fillId="0" borderId="51" xfId="0" applyNumberFormat="1" applyFont="1" applyBorder="1" applyAlignment="1" applyProtection="1">
      <alignment vertical="center"/>
      <protection locked="0"/>
    </xf>
    <xf numFmtId="49" fontId="0" fillId="0" borderId="61"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49" fontId="0" fillId="0" borderId="50" xfId="0" applyNumberFormat="1" applyBorder="1" applyAlignment="1" applyProtection="1">
      <alignment horizontal="left" vertical="center"/>
      <protection locked="0"/>
    </xf>
    <xf numFmtId="0" fontId="0" fillId="0" borderId="5"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9" fillId="0" borderId="29" xfId="0" applyFont="1" applyBorder="1" applyAlignment="1" applyProtection="1">
      <alignment horizontal="left" vertical="center"/>
      <protection locked="0"/>
    </xf>
    <xf numFmtId="0" fontId="9" fillId="0" borderId="75"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0" borderId="74" xfId="0" applyFont="1" applyBorder="1" applyAlignment="1" applyProtection="1">
      <alignment horizontal="left" vertical="center"/>
      <protection locked="0"/>
    </xf>
    <xf numFmtId="177" fontId="4" fillId="0" borderId="41" xfId="0" applyNumberFormat="1" applyFont="1" applyBorder="1" applyAlignment="1" applyProtection="1">
      <alignment horizontal="center" vertical="center" shrinkToFit="1"/>
      <protection locked="0"/>
    </xf>
    <xf numFmtId="177" fontId="4" fillId="0" borderId="45" xfId="0" applyNumberFormat="1" applyFont="1" applyBorder="1" applyAlignment="1" applyProtection="1">
      <alignment horizontal="center" vertical="center" shrinkToFit="1"/>
      <protection locked="0"/>
    </xf>
    <xf numFmtId="177" fontId="4" fillId="0" borderId="51" xfId="0" applyNumberFormat="1" applyFont="1" applyBorder="1" applyAlignment="1" applyProtection="1">
      <alignment horizontal="center" vertical="center" shrinkToFit="1"/>
      <protection locked="0"/>
    </xf>
    <xf numFmtId="177" fontId="4" fillId="0" borderId="12"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shrinkToFit="1"/>
      <protection locked="0"/>
    </xf>
    <xf numFmtId="177" fontId="4" fillId="0" borderId="80" xfId="0" applyNumberFormat="1" applyFont="1" applyBorder="1" applyAlignment="1" applyProtection="1">
      <alignment horizontal="center" vertical="center" shrinkToFit="1"/>
      <protection locked="0"/>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25" xfId="0" applyBorder="1" applyAlignment="1">
      <alignment horizontal="center" vertical="center" wrapText="1"/>
    </xf>
    <xf numFmtId="0" fontId="0" fillId="0" borderId="88" xfId="0" applyBorder="1" applyAlignment="1">
      <alignment horizontal="center" vertical="center" wrapText="1"/>
    </xf>
    <xf numFmtId="0" fontId="0" fillId="0" borderId="25" xfId="0" applyBorder="1" applyAlignment="1">
      <alignment horizontal="center" vertical="center"/>
    </xf>
    <xf numFmtId="0" fontId="0" fillId="0" borderId="88" xfId="0"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75" xfId="0" applyFont="1" applyBorder="1" applyAlignment="1">
      <alignment horizontal="center" vertical="center"/>
    </xf>
    <xf numFmtId="0" fontId="14" fillId="0" borderId="53" xfId="0" applyFont="1" applyBorder="1" applyAlignment="1">
      <alignment horizontal="center" vertical="center"/>
    </xf>
    <xf numFmtId="0" fontId="14" fillId="0" borderId="30" xfId="0" applyFont="1" applyBorder="1" applyAlignment="1">
      <alignment horizontal="center" vertical="center"/>
    </xf>
    <xf numFmtId="0" fontId="14" fillId="0" borderId="74" xfId="0" applyFont="1" applyBorder="1" applyAlignment="1">
      <alignment horizontal="center" vertical="center"/>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01" xfId="0" applyFont="1" applyBorder="1" applyAlignment="1">
      <alignment horizontal="center" vertical="center"/>
    </xf>
    <xf numFmtId="0" fontId="9" fillId="0" borderId="68" xfId="0" applyFont="1" applyBorder="1" applyAlignment="1">
      <alignment horizontal="center" vertical="center"/>
    </xf>
    <xf numFmtId="0" fontId="9" fillId="0" borderId="26" xfId="0" applyFont="1" applyBorder="1" applyAlignment="1">
      <alignment horizontal="center" vertical="center"/>
    </xf>
    <xf numFmtId="0" fontId="9" fillId="0" borderId="102" xfId="0" applyFont="1" applyBorder="1" applyAlignment="1">
      <alignment horizontal="center" vertical="center"/>
    </xf>
    <xf numFmtId="14" fontId="4" fillId="0" borderId="89" xfId="0" applyNumberFormat="1" applyFont="1" applyBorder="1" applyAlignment="1">
      <alignment horizontal="center" vertical="center"/>
    </xf>
    <xf numFmtId="14" fontId="4" fillId="0" borderId="103"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8" xfId="0" applyNumberFormat="1" applyFont="1" applyBorder="1" applyAlignment="1">
      <alignment horizontal="center" vertical="center"/>
    </xf>
    <xf numFmtId="0" fontId="9" fillId="0" borderId="54"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7" fillId="2" borderId="89" xfId="0" applyFont="1" applyFill="1" applyBorder="1" applyAlignment="1">
      <alignment horizontal="center" vertical="center"/>
    </xf>
    <xf numFmtId="0" fontId="7" fillId="2" borderId="90" xfId="0" applyFont="1" applyFill="1" applyBorder="1" applyAlignment="1">
      <alignment horizontal="center" vertical="center"/>
    </xf>
    <xf numFmtId="14" fontId="4" fillId="0" borderId="41" xfId="0" applyNumberFormat="1" applyFont="1" applyBorder="1" applyAlignment="1">
      <alignment horizontal="center" vertical="center"/>
    </xf>
    <xf numFmtId="14" fontId="4" fillId="0" borderId="45" xfId="0" applyNumberFormat="1" applyFont="1" applyBorder="1" applyAlignment="1">
      <alignment horizontal="center" vertical="center"/>
    </xf>
    <xf numFmtId="0" fontId="8" fillId="4" borderId="95"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50" xfId="0" applyFont="1" applyFill="1" applyBorder="1" applyAlignment="1">
      <alignment horizontal="center" vertical="center"/>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7" fillId="0" borderId="5" xfId="0" applyFont="1" applyBorder="1" applyAlignment="1">
      <alignment horizontal="center" vertical="center"/>
    </xf>
    <xf numFmtId="0" fontId="7" fillId="0" borderId="77" xfId="0" applyFont="1" applyBorder="1" applyAlignment="1">
      <alignment horizontal="center" vertical="center"/>
    </xf>
    <xf numFmtId="0" fontId="7" fillId="13" borderId="14" xfId="0" applyFont="1" applyFill="1" applyBorder="1" applyAlignment="1">
      <alignment horizontal="center" vertical="center"/>
    </xf>
    <xf numFmtId="0" fontId="7" fillId="13" borderId="100" xfId="0" applyFont="1" applyFill="1" applyBorder="1" applyAlignment="1">
      <alignment horizontal="center" vertical="center"/>
    </xf>
    <xf numFmtId="177" fontId="4" fillId="0" borderId="89" xfId="0" applyNumberFormat="1" applyFont="1" applyBorder="1" applyAlignment="1" applyProtection="1">
      <alignment horizontal="center" vertical="center" shrinkToFit="1"/>
      <protection locked="0"/>
    </xf>
    <xf numFmtId="177" fontId="4" fillId="0" borderId="103" xfId="0" applyNumberFormat="1" applyFont="1" applyBorder="1" applyAlignment="1" applyProtection="1">
      <alignment horizontal="center" vertical="center" shrinkToFit="1"/>
      <protection locked="0"/>
    </xf>
    <xf numFmtId="177" fontId="4" fillId="0" borderId="90" xfId="0" applyNumberFormat="1" applyFont="1" applyBorder="1" applyAlignment="1" applyProtection="1">
      <alignment horizontal="center" vertical="center" shrinkToFit="1"/>
      <protection locked="0"/>
    </xf>
    <xf numFmtId="177" fontId="4" fillId="0" borderId="14" xfId="0" applyNumberFormat="1" applyFont="1" applyBorder="1" applyAlignment="1" applyProtection="1">
      <alignment horizontal="center" vertical="center" shrinkToFit="1"/>
      <protection locked="0"/>
    </xf>
    <xf numFmtId="177" fontId="4" fillId="0" borderId="8" xfId="0" applyNumberFormat="1" applyFont="1" applyBorder="1" applyAlignment="1" applyProtection="1">
      <alignment horizontal="center" vertical="center" shrinkToFit="1"/>
      <protection locked="0"/>
    </xf>
    <xf numFmtId="177" fontId="4" fillId="0" borderId="100" xfId="0" applyNumberFormat="1" applyFont="1" applyBorder="1" applyAlignment="1" applyProtection="1">
      <alignment horizontal="center" vertical="center" shrinkToFit="1"/>
      <protection locked="0"/>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177" fontId="4" fillId="0" borderId="33"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0" fontId="1" fillId="0" borderId="54" xfId="0" applyFont="1" applyBorder="1" applyAlignment="1">
      <alignment horizontal="center" vertical="center"/>
    </xf>
    <xf numFmtId="0" fontId="1" fillId="0" borderId="29" xfId="0" applyFont="1" applyBorder="1" applyAlignment="1">
      <alignment horizontal="center" vertical="center"/>
    </xf>
    <xf numFmtId="177" fontId="9" fillId="15" borderId="81" xfId="0" applyNumberFormat="1" applyFont="1" applyFill="1" applyBorder="1" applyAlignment="1">
      <alignment horizontal="center" vertical="center"/>
    </xf>
    <xf numFmtId="177" fontId="9" fillId="15" borderId="49" xfId="0" applyNumberFormat="1" applyFont="1" applyFill="1" applyBorder="1" applyAlignment="1">
      <alignment horizontal="center" vertical="center"/>
    </xf>
    <xf numFmtId="0" fontId="26" fillId="0" borderId="81" xfId="0" applyFont="1" applyBorder="1" applyAlignment="1">
      <alignment horizontal="center" vertical="center"/>
    </xf>
    <xf numFmtId="0" fontId="26" fillId="0" borderId="104" xfId="0" applyFont="1" applyBorder="1" applyAlignment="1">
      <alignment horizontal="center" vertical="center"/>
    </xf>
    <xf numFmtId="0" fontId="11" fillId="0" borderId="29" xfId="0" applyFont="1" applyBorder="1" applyAlignment="1">
      <alignment horizontal="center" vertical="top"/>
    </xf>
    <xf numFmtId="0" fontId="8" fillId="0" borderId="25" xfId="0" applyFont="1" applyBorder="1" applyAlignment="1">
      <alignment horizontal="center" vertical="center"/>
    </xf>
    <xf numFmtId="0" fontId="8" fillId="0" borderId="88" xfId="0" applyFont="1" applyBorder="1" applyAlignment="1">
      <alignment horizontal="center" vertical="center"/>
    </xf>
    <xf numFmtId="0" fontId="9" fillId="0" borderId="2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88" xfId="0" applyFont="1" applyBorder="1" applyAlignment="1">
      <alignment horizontal="center" vertical="center" wrapText="1"/>
    </xf>
    <xf numFmtId="177" fontId="0" fillId="0" borderId="91" xfId="0" applyNumberFormat="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181" fontId="39" fillId="15" borderId="93" xfId="0" applyNumberFormat="1" applyFont="1" applyFill="1" applyBorder="1" applyAlignment="1" applyProtection="1">
      <alignment horizontal="center" vertical="center"/>
      <protection locked="0"/>
    </xf>
    <xf numFmtId="181" fontId="39" fillId="15" borderId="94" xfId="0" applyNumberFormat="1" applyFont="1" applyFill="1" applyBorder="1" applyAlignment="1" applyProtection="1">
      <alignment horizontal="center" vertical="center"/>
      <protection locked="0"/>
    </xf>
    <xf numFmtId="0" fontId="7" fillId="0" borderId="43" xfId="0" applyFont="1" applyBorder="1" applyAlignment="1">
      <alignment horizontal="left" vertical="center" shrinkToFit="1"/>
    </xf>
    <xf numFmtId="0" fontId="7" fillId="0" borderId="45" xfId="0" applyFont="1" applyBorder="1" applyAlignment="1">
      <alignment horizontal="left" vertical="center" shrinkToFit="1"/>
    </xf>
    <xf numFmtId="0" fontId="8" fillId="0" borderId="23" xfId="0" applyFont="1" applyBorder="1" applyAlignment="1">
      <alignment horizontal="center" vertical="center"/>
    </xf>
    <xf numFmtId="0" fontId="34" fillId="0" borderId="13"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0" fontId="34" fillId="0" borderId="5" xfId="0" applyFont="1" applyBorder="1" applyAlignment="1">
      <alignment horizontal="center" vertical="center" wrapText="1" shrinkToFit="1"/>
    </xf>
    <xf numFmtId="0" fontId="34" fillId="0" borderId="69" xfId="0" applyFont="1" applyBorder="1" applyAlignment="1">
      <alignment horizontal="center" vertical="center" wrapText="1" shrinkToFit="1"/>
    </xf>
    <xf numFmtId="0" fontId="34" fillId="0" borderId="0" xfId="0" applyFont="1" applyAlignment="1">
      <alignment horizontal="center" vertical="center" wrapText="1" shrinkToFit="1"/>
    </xf>
    <xf numFmtId="0" fontId="34" fillId="0" borderId="78" xfId="0" applyFont="1" applyBorder="1" applyAlignment="1">
      <alignment horizontal="center" vertical="center" wrapText="1" shrinkToFit="1"/>
    </xf>
    <xf numFmtId="14" fontId="4" fillId="0" borderId="33" xfId="0" applyNumberFormat="1" applyFont="1" applyBorder="1" applyAlignment="1">
      <alignment horizontal="center" vertical="center"/>
    </xf>
    <xf numFmtId="14" fontId="4" fillId="0" borderId="44" xfId="0" applyNumberFormat="1" applyFont="1" applyBorder="1" applyAlignment="1">
      <alignment horizontal="center" vertical="center"/>
    </xf>
    <xf numFmtId="0" fontId="8" fillId="0" borderId="19" xfId="0" applyFont="1" applyBorder="1" applyAlignment="1">
      <alignment horizontal="center" vertical="top" wrapText="1" shrinkToFit="1"/>
    </xf>
    <xf numFmtId="0" fontId="8" fillId="0" borderId="25" xfId="0" applyFont="1" applyBorder="1" applyAlignment="1">
      <alignment horizontal="center" vertical="top" shrinkToFit="1"/>
    </xf>
    <xf numFmtId="179" fontId="49" fillId="0" borderId="0" xfId="0" applyNumberFormat="1" applyFont="1" applyAlignment="1">
      <alignment horizontal="center" vertical="center"/>
    </xf>
    <xf numFmtId="0" fontId="9" fillId="0" borderId="12"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5" fillId="0" borderId="81" xfId="0" applyFont="1" applyBorder="1" applyAlignment="1">
      <alignment horizontal="center" vertical="center"/>
    </xf>
    <xf numFmtId="0" fontId="5" fillId="0" borderId="49" xfId="0" applyFont="1" applyBorder="1" applyAlignment="1">
      <alignment horizontal="center" vertical="center"/>
    </xf>
    <xf numFmtId="0" fontId="5" fillId="0" borderId="81"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9" fillId="0" borderId="13" xfId="0" applyFont="1" applyBorder="1" applyAlignment="1">
      <alignment horizontal="center" vertical="center" shrinkToFit="1"/>
    </xf>
    <xf numFmtId="0" fontId="9" fillId="0" borderId="5" xfId="0" applyFont="1" applyBorder="1" applyAlignment="1">
      <alignment horizontal="center" vertical="center" shrinkToFit="1"/>
    </xf>
    <xf numFmtId="0" fontId="33" fillId="0" borderId="81" xfId="0" applyFont="1" applyBorder="1" applyAlignment="1">
      <alignment horizontal="center" vertical="center"/>
    </xf>
    <xf numFmtId="0" fontId="33" fillId="0" borderId="49" xfId="0" applyFont="1" applyBorder="1" applyAlignment="1">
      <alignment horizontal="center" vertical="center"/>
    </xf>
    <xf numFmtId="0" fontId="30" fillId="0" borderId="29" xfId="0" applyFont="1" applyBorder="1" applyAlignment="1">
      <alignment horizontal="center" vertical="top"/>
    </xf>
    <xf numFmtId="0" fontId="3" fillId="0" borderId="0" xfId="0" applyFont="1" applyAlignment="1">
      <alignment horizontal="center" vertical="center"/>
    </xf>
    <xf numFmtId="0" fontId="14" fillId="5" borderId="13" xfId="0" applyFont="1" applyFill="1" applyBorder="1" applyAlignment="1">
      <alignment horizontal="center" vertical="center" wrapText="1"/>
    </xf>
    <xf numFmtId="0" fontId="14" fillId="5" borderId="76" xfId="0" applyFont="1" applyFill="1" applyBorder="1" applyAlignment="1">
      <alignment horizontal="center" vertical="center" wrapText="1"/>
    </xf>
    <xf numFmtId="0" fontId="14" fillId="0" borderId="25"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111" xfId="0" applyFont="1" applyBorder="1" applyAlignment="1">
      <alignment horizontal="center" vertical="center"/>
    </xf>
    <xf numFmtId="180" fontId="15" fillId="0" borderId="32" xfId="0" applyNumberFormat="1" applyFont="1" applyBorder="1" applyAlignment="1">
      <alignment horizontal="center" vertical="center"/>
    </xf>
    <xf numFmtId="180" fontId="15" fillId="0" borderId="39" xfId="0" applyNumberFormat="1" applyFont="1" applyBorder="1" applyAlignment="1">
      <alignment horizontal="center" vertical="center"/>
    </xf>
    <xf numFmtId="177" fontId="31" fillId="0" borderId="52" xfId="0" applyNumberFormat="1" applyFont="1" applyBorder="1" applyAlignment="1" applyProtection="1">
      <alignment horizontal="center" vertical="center"/>
      <protection locked="0"/>
    </xf>
    <xf numFmtId="177" fontId="31" fillId="0" borderId="112" xfId="0" applyNumberFormat="1" applyFont="1" applyBorder="1" applyAlignment="1" applyProtection="1">
      <alignment horizontal="center" vertical="center"/>
      <protection locked="0"/>
    </xf>
    <xf numFmtId="0" fontId="29" fillId="0" borderId="43" xfId="0" applyFont="1" applyBorder="1" applyAlignment="1">
      <alignment vertical="center"/>
    </xf>
    <xf numFmtId="0" fontId="0" fillId="0" borderId="51" xfId="0" applyBorder="1" applyAlignment="1">
      <alignment vertical="center"/>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5" xfId="0" applyFont="1" applyBorder="1" applyAlignment="1">
      <alignment horizontal="center" vertical="center" wrapText="1"/>
    </xf>
    <xf numFmtId="0" fontId="33" fillId="0" borderId="81" xfId="0" applyFont="1" applyBorder="1" applyAlignment="1" applyProtection="1">
      <alignment horizontal="center" vertical="center"/>
      <protection locked="0"/>
    </xf>
    <xf numFmtId="0" fontId="33" fillId="0" borderId="104" xfId="0" applyFont="1" applyBorder="1" applyAlignment="1" applyProtection="1">
      <alignment horizontal="center" vertical="center"/>
      <protection locked="0"/>
    </xf>
    <xf numFmtId="0" fontId="31" fillId="0" borderId="81" xfId="0" applyFont="1" applyBorder="1" applyAlignment="1">
      <alignment horizontal="center" vertical="center"/>
    </xf>
    <xf numFmtId="0" fontId="31" fillId="0" borderId="104" xfId="0" applyFont="1" applyBorder="1" applyAlignment="1">
      <alignment horizontal="center" vertical="center"/>
    </xf>
    <xf numFmtId="0" fontId="31" fillId="0" borderId="49" xfId="0" applyFont="1" applyBorder="1" applyAlignment="1">
      <alignment horizontal="center" vertical="center"/>
    </xf>
    <xf numFmtId="0" fontId="14" fillId="0" borderId="23" xfId="0" applyFont="1" applyBorder="1" applyAlignment="1">
      <alignment horizontal="center"/>
    </xf>
    <xf numFmtId="0" fontId="29" fillId="0" borderId="1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35" xfId="0" applyFont="1" applyBorder="1" applyAlignment="1">
      <alignment vertical="center"/>
    </xf>
    <xf numFmtId="0" fontId="29" fillId="0" borderId="50" xfId="0" applyFont="1" applyBorder="1" applyAlignment="1">
      <alignment vertical="center"/>
    </xf>
    <xf numFmtId="0" fontId="33" fillId="0" borderId="49" xfId="0" applyFont="1" applyBorder="1" applyAlignment="1" applyProtection="1">
      <alignment horizontal="center" vertical="center"/>
      <protection locked="0"/>
    </xf>
    <xf numFmtId="0" fontId="32" fillId="0" borderId="109" xfId="0" applyFont="1" applyBorder="1" applyAlignment="1" applyProtection="1">
      <alignment horizontal="center" vertical="center"/>
      <protection locked="0"/>
    </xf>
    <xf numFmtId="0" fontId="32" fillId="0" borderId="110" xfId="0" applyFont="1" applyBorder="1" applyAlignment="1" applyProtection="1">
      <alignment horizontal="center" vertical="center"/>
      <protection locked="0"/>
    </xf>
    <xf numFmtId="0" fontId="32" fillId="0" borderId="111" xfId="0" applyFont="1" applyBorder="1" applyAlignment="1" applyProtection="1">
      <alignment horizontal="center" vertical="center"/>
      <protection locked="0"/>
    </xf>
    <xf numFmtId="180" fontId="15" fillId="0" borderId="32" xfId="0" applyNumberFormat="1" applyFont="1" applyBorder="1" applyAlignment="1" applyProtection="1">
      <alignment horizontal="center" vertical="center"/>
      <protection locked="0"/>
    </xf>
    <xf numFmtId="180" fontId="15" fillId="0" borderId="39" xfId="0" applyNumberFormat="1" applyFont="1" applyBorder="1" applyAlignment="1" applyProtection="1">
      <alignment horizontal="center" vertical="center"/>
      <protection locked="0"/>
    </xf>
    <xf numFmtId="0" fontId="31" fillId="0" borderId="81" xfId="0" applyFont="1" applyBorder="1" applyAlignment="1" applyProtection="1">
      <alignment horizontal="center" vertical="center"/>
      <protection locked="0"/>
    </xf>
    <xf numFmtId="0" fontId="31" fillId="0" borderId="104" xfId="0" applyFont="1" applyBorder="1" applyAlignment="1" applyProtection="1">
      <alignment horizontal="center" vertical="center"/>
      <protection locked="0"/>
    </xf>
    <xf numFmtId="0" fontId="31" fillId="0" borderId="49" xfId="0" applyFont="1" applyBorder="1" applyAlignment="1" applyProtection="1">
      <alignment horizontal="center" vertical="center"/>
      <protection locked="0"/>
    </xf>
    <xf numFmtId="0" fontId="0" fillId="5" borderId="5" xfId="0" applyFill="1" applyBorder="1" applyAlignment="1">
      <alignment horizontal="center" vertical="center" wrapText="1"/>
    </xf>
    <xf numFmtId="0" fontId="0" fillId="0" borderId="46" xfId="0" applyBorder="1" applyAlignment="1">
      <alignment horizontal="center" vertical="center"/>
    </xf>
    <xf numFmtId="0" fontId="14" fillId="0" borderId="54"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0" fillId="0" borderId="69" xfId="0" applyBorder="1" applyAlignment="1">
      <alignment horizontal="center" vertical="center" wrapText="1"/>
    </xf>
    <xf numFmtId="0" fontId="0" fillId="0" borderId="78" xfId="0" applyBorder="1" applyAlignment="1">
      <alignment horizontal="center" vertical="center" wrapText="1"/>
    </xf>
    <xf numFmtId="0" fontId="10" fillId="0" borderId="25"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0" xfId="0" applyFont="1" applyAlignment="1">
      <alignment horizontal="center" vertical="center" wrapText="1"/>
    </xf>
    <xf numFmtId="0" fontId="0" fillId="0" borderId="4" xfId="0" applyBorder="1" applyAlignment="1">
      <alignment horizontal="center" vertical="center"/>
    </xf>
    <xf numFmtId="0" fontId="4" fillId="0" borderId="81"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0" borderId="26" xfId="0" applyBorder="1" applyAlignment="1">
      <alignment horizontal="left" vertical="top"/>
    </xf>
    <xf numFmtId="0" fontId="0" fillId="0" borderId="2" xfId="0" applyBorder="1" applyAlignment="1">
      <alignment horizontal="left" vertical="top"/>
    </xf>
    <xf numFmtId="49" fontId="0" fillId="0" borderId="54" xfId="0" applyNumberFormat="1" applyBorder="1" applyAlignment="1" applyProtection="1">
      <alignment horizontal="left" vertical="center"/>
      <protection locked="0"/>
    </xf>
    <xf numFmtId="49" fontId="0" fillId="0" borderId="29" xfId="0" applyNumberFormat="1" applyBorder="1" applyAlignment="1" applyProtection="1">
      <alignment horizontal="left" vertical="center"/>
      <protection locked="0"/>
    </xf>
    <xf numFmtId="49" fontId="0" fillId="0" borderId="75" xfId="0" applyNumberFormat="1" applyBorder="1" applyAlignment="1" applyProtection="1">
      <alignment horizontal="left" vertical="center"/>
      <protection locked="0"/>
    </xf>
    <xf numFmtId="49" fontId="9" fillId="0" borderId="29" xfId="0" applyNumberFormat="1" applyFont="1" applyBorder="1" applyAlignment="1" applyProtection="1">
      <alignment horizontal="left" vertical="center"/>
      <protection locked="0"/>
    </xf>
    <xf numFmtId="49" fontId="9" fillId="0" borderId="30" xfId="0" applyNumberFormat="1" applyFont="1" applyBorder="1" applyAlignment="1" applyProtection="1">
      <alignment horizontal="left" vertical="center"/>
      <protection locked="0"/>
    </xf>
    <xf numFmtId="49" fontId="9" fillId="0" borderId="0" xfId="0" applyNumberFormat="1" applyFont="1" applyAlignment="1" applyProtection="1">
      <alignment horizontal="left" vertical="center"/>
      <protection locked="0"/>
    </xf>
    <xf numFmtId="0" fontId="8" fillId="0" borderId="81"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0" fontId="11" fillId="0" borderId="0" xfId="0" applyFont="1" applyAlignment="1">
      <alignment horizontal="center" vertical="top"/>
    </xf>
    <xf numFmtId="0" fontId="7" fillId="0" borderId="84"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7" fillId="12" borderId="12" xfId="0" applyFont="1" applyFill="1" applyBorder="1" applyAlignment="1">
      <alignment horizontal="center" vertical="center"/>
    </xf>
    <xf numFmtId="0" fontId="7" fillId="12" borderId="80" xfId="0" applyFont="1" applyFill="1" applyBorder="1" applyAlignment="1">
      <alignment horizontal="center" vertical="center"/>
    </xf>
    <xf numFmtId="0" fontId="8" fillId="0" borderId="46" xfId="0" applyFont="1" applyBorder="1" applyAlignment="1">
      <alignment horizontal="center" vertical="center"/>
    </xf>
    <xf numFmtId="0" fontId="9" fillId="0" borderId="0" xfId="0" applyFont="1" applyAlignment="1">
      <alignment horizontal="right" vertical="center"/>
    </xf>
    <xf numFmtId="0" fontId="8" fillId="4" borderId="13" xfId="0" applyFont="1" applyFill="1" applyBorder="1" applyAlignment="1">
      <alignment horizontal="center" vertical="center" wrapText="1"/>
    </xf>
    <xf numFmtId="0" fontId="0" fillId="4" borderId="68" xfId="0" applyFill="1" applyBorder="1" applyAlignment="1">
      <alignment horizontal="center" vertical="center"/>
    </xf>
    <xf numFmtId="0" fontId="0" fillId="0" borderId="25" xfId="0" applyBorder="1" applyAlignment="1">
      <alignment horizontal="left" vertical="center" wrapText="1"/>
    </xf>
    <xf numFmtId="0" fontId="0" fillId="0" borderId="88" xfId="0" applyBorder="1" applyAlignment="1">
      <alignment horizontal="left" vertical="center" wrapText="1"/>
    </xf>
    <xf numFmtId="0" fontId="7" fillId="12" borderId="89" xfId="0" applyFont="1" applyFill="1" applyBorder="1" applyAlignment="1">
      <alignment horizontal="center" vertical="center"/>
    </xf>
    <xf numFmtId="0" fontId="7" fillId="12" borderId="90" xfId="0" applyFont="1" applyFill="1" applyBorder="1" applyAlignment="1">
      <alignment horizontal="center" vertical="center"/>
    </xf>
    <xf numFmtId="0" fontId="7" fillId="0" borderId="4" xfId="0" applyFont="1" applyBorder="1" applyAlignment="1">
      <alignment horizontal="left" vertical="center"/>
    </xf>
    <xf numFmtId="0" fontId="7" fillId="12" borderId="33" xfId="0" applyFont="1" applyFill="1" applyBorder="1" applyAlignment="1">
      <alignment horizontal="center" vertical="center"/>
    </xf>
    <xf numFmtId="0" fontId="7" fillId="12" borderId="50" xfId="0" applyFont="1" applyFill="1" applyBorder="1" applyAlignment="1">
      <alignment horizontal="center" vertical="center"/>
    </xf>
    <xf numFmtId="14" fontId="4" fillId="0" borderId="12"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14" fontId="4" fillId="0" borderId="41" xfId="0" applyNumberFormat="1" applyFont="1" applyBorder="1" applyAlignment="1" applyProtection="1">
      <alignment horizontal="center" vertical="center" shrinkToFit="1"/>
      <protection locked="0"/>
    </xf>
    <xf numFmtId="14" fontId="4" fillId="0" borderId="45" xfId="0" applyNumberFormat="1"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shrinkToFit="1"/>
      <protection locked="0"/>
    </xf>
    <xf numFmtId="0" fontId="4" fillId="0" borderId="79"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89" xfId="0" applyFont="1" applyBorder="1" applyAlignment="1" applyProtection="1">
      <alignment horizontal="center" vertical="center" shrinkToFit="1"/>
      <protection locked="0"/>
    </xf>
    <xf numFmtId="0" fontId="4" fillId="0" borderId="103" xfId="0" applyFont="1" applyBorder="1" applyAlignment="1" applyProtection="1">
      <alignment horizontal="center" vertical="center" shrinkToFit="1"/>
      <protection locked="0"/>
    </xf>
    <xf numFmtId="14" fontId="4" fillId="0" borderId="89" xfId="0" applyNumberFormat="1" applyFont="1" applyBorder="1" applyAlignment="1" applyProtection="1">
      <alignment horizontal="center" vertical="center" shrinkToFit="1"/>
      <protection locked="0"/>
    </xf>
    <xf numFmtId="14" fontId="4" fillId="0" borderId="103"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177" fontId="9" fillId="15" borderId="81" xfId="0" applyNumberFormat="1" applyFont="1" applyFill="1" applyBorder="1" applyAlignment="1" applyProtection="1">
      <alignment horizontal="center" vertical="center"/>
      <protection locked="0"/>
    </xf>
    <xf numFmtId="177" fontId="9" fillId="15" borderId="49"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shrinkToFit="1"/>
    </xf>
    <xf numFmtId="0" fontId="9" fillId="0" borderId="30" xfId="0" applyFont="1" applyBorder="1" applyAlignment="1">
      <alignment horizontal="center" vertical="center" shrinkToFit="1"/>
    </xf>
    <xf numFmtId="0" fontId="8" fillId="0" borderId="76" xfId="0" applyFont="1" applyBorder="1" applyAlignment="1">
      <alignment horizontal="center" vertical="center"/>
    </xf>
    <xf numFmtId="0" fontId="8" fillId="0" borderId="77" xfId="0" applyFont="1" applyBorder="1" applyAlignment="1">
      <alignment horizontal="center" vertical="center"/>
    </xf>
    <xf numFmtId="49" fontId="4" fillId="0" borderId="33" xfId="0" applyNumberFormat="1" applyFont="1" applyBorder="1" applyAlignment="1" applyProtection="1">
      <alignment horizontal="center" vertical="center" shrinkToFit="1"/>
      <protection locked="0"/>
    </xf>
    <xf numFmtId="49" fontId="4" fillId="0" borderId="3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9" xfId="0" applyNumberFormat="1" applyFont="1" applyBorder="1" applyAlignment="1" applyProtection="1">
      <alignment horizontal="center" vertical="center" shrinkToFit="1"/>
      <protection locked="0"/>
    </xf>
    <xf numFmtId="49" fontId="4" fillId="0" borderId="128" xfId="0" applyNumberFormat="1"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7" fillId="0" borderId="43" xfId="0" applyFont="1" applyBorder="1" applyAlignment="1">
      <alignment horizontal="center" vertical="center" shrinkToFit="1"/>
    </xf>
    <xf numFmtId="0" fontId="7" fillId="0" borderId="45" xfId="0" applyFont="1" applyBorder="1" applyAlignment="1">
      <alignment horizontal="center" vertical="center" shrinkToFit="1"/>
    </xf>
    <xf numFmtId="14" fontId="4" fillId="0" borderId="14"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49" fontId="4" fillId="0" borderId="41" xfId="0" applyNumberFormat="1" applyFont="1" applyBorder="1" applyAlignment="1" applyProtection="1">
      <alignment horizontal="center" vertical="center" shrinkToFit="1"/>
      <protection locked="0"/>
    </xf>
    <xf numFmtId="49" fontId="4" fillId="0" borderId="43" xfId="0" applyNumberFormat="1" applyFont="1" applyBorder="1" applyAlignment="1" applyProtection="1">
      <alignment horizontal="center" vertical="center" shrinkToFit="1"/>
      <protection locked="0"/>
    </xf>
    <xf numFmtId="0" fontId="41" fillId="4" borderId="116"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17" xfId="0" applyFont="1" applyFill="1" applyBorder="1" applyAlignment="1">
      <alignment horizontal="center" vertical="center" wrapText="1"/>
    </xf>
    <xf numFmtId="0" fontId="5" fillId="4" borderId="118"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119" xfId="0" applyFont="1" applyFill="1" applyBorder="1" applyAlignment="1">
      <alignment horizontal="center" vertical="top" wrapText="1"/>
    </xf>
    <xf numFmtId="0" fontId="5" fillId="0" borderId="120" xfId="0" applyFont="1" applyBorder="1" applyAlignment="1">
      <alignment horizontal="left" shrinkToFit="1"/>
    </xf>
    <xf numFmtId="0" fontId="5" fillId="0" borderId="66" xfId="0" applyFont="1" applyBorder="1" applyAlignment="1">
      <alignment horizontal="left" shrinkToFit="1"/>
    </xf>
    <xf numFmtId="0" fontId="35" fillId="0" borderId="66" xfId="0" applyFont="1" applyBorder="1" applyAlignment="1">
      <alignment horizontal="left"/>
    </xf>
    <xf numFmtId="0" fontId="35" fillId="0" borderId="121" xfId="0" applyFont="1" applyBorder="1" applyAlignment="1">
      <alignment horizontal="left"/>
    </xf>
    <xf numFmtId="0" fontId="5" fillId="4" borderId="122" xfId="0" applyFont="1" applyFill="1" applyBorder="1" applyAlignment="1">
      <alignment horizontal="center" wrapText="1"/>
    </xf>
    <xf numFmtId="0" fontId="5" fillId="4" borderId="67" xfId="0" applyFont="1" applyFill="1" applyBorder="1" applyAlignment="1">
      <alignment horizontal="center"/>
    </xf>
    <xf numFmtId="0" fontId="5" fillId="4" borderId="123" xfId="0" applyFont="1" applyFill="1" applyBorder="1" applyAlignment="1">
      <alignment horizontal="center"/>
    </xf>
    <xf numFmtId="0" fontId="5" fillId="0" borderId="122" xfId="0" applyFont="1" applyBorder="1" applyAlignment="1">
      <alignment horizontal="center" vertical="center"/>
    </xf>
    <xf numFmtId="0" fontId="5" fillId="0" borderId="67" xfId="0" applyFont="1" applyBorder="1" applyAlignment="1">
      <alignment horizontal="center" vertical="center"/>
    </xf>
    <xf numFmtId="0" fontId="5" fillId="0" borderId="118" xfId="0" applyFont="1" applyBorder="1" applyAlignment="1">
      <alignment horizontal="center" vertical="center"/>
    </xf>
    <xf numFmtId="0" fontId="5" fillId="0" borderId="3" xfId="0" applyFont="1" applyBorder="1" applyAlignment="1">
      <alignment horizontal="center" vertical="center"/>
    </xf>
    <xf numFmtId="0" fontId="5" fillId="0" borderId="123" xfId="0" applyFont="1" applyBorder="1" applyAlignment="1">
      <alignment horizontal="center" vertical="center"/>
    </xf>
    <xf numFmtId="0" fontId="5" fillId="0" borderId="119" xfId="0" applyFont="1" applyBorder="1" applyAlignment="1">
      <alignment horizontal="center" vertical="center"/>
    </xf>
    <xf numFmtId="0" fontId="6" fillId="0" borderId="3" xfId="0" applyFont="1" applyBorder="1" applyAlignment="1">
      <alignment horizontal="center" vertical="center"/>
    </xf>
    <xf numFmtId="0" fontId="5" fillId="2" borderId="120"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5" fillId="0" borderId="120" xfId="0" applyFont="1" applyBorder="1" applyAlignment="1">
      <alignment horizontal="center" vertical="center" wrapText="1"/>
    </xf>
    <xf numFmtId="0" fontId="5" fillId="0" borderId="66" xfId="0" applyFont="1" applyBorder="1" applyAlignment="1">
      <alignment horizontal="center" vertical="center"/>
    </xf>
    <xf numFmtId="0" fontId="5" fillId="0" borderId="121" xfId="0" applyFont="1" applyBorder="1" applyAlignment="1">
      <alignment horizontal="center" vertical="center"/>
    </xf>
    <xf numFmtId="0" fontId="5" fillId="0" borderId="66" xfId="0" applyFont="1" applyBorder="1" applyAlignment="1">
      <alignment horizontal="left"/>
    </xf>
    <xf numFmtId="0" fontId="0" fillId="0" borderId="121" xfId="0" applyBorder="1" applyAlignment="1">
      <alignment horizontal="left"/>
    </xf>
    <xf numFmtId="0" fontId="5" fillId="0" borderId="67" xfId="0" applyFont="1" applyBorder="1" applyAlignment="1">
      <alignment horizontal="left" shrinkToFit="1"/>
    </xf>
    <xf numFmtId="0" fontId="35" fillId="0" borderId="67" xfId="0" applyFont="1" applyBorder="1" applyAlignment="1">
      <alignment horizontal="left"/>
    </xf>
    <xf numFmtId="0" fontId="5" fillId="0" borderId="0" xfId="0" applyFont="1" applyAlignment="1">
      <alignment horizontal="center" wrapText="1"/>
    </xf>
    <xf numFmtId="0" fontId="5" fillId="0" borderId="0" xfId="0" applyFont="1" applyAlignment="1">
      <alignment horizontal="center"/>
    </xf>
    <xf numFmtId="0" fontId="41" fillId="0" borderId="0" xfId="0" applyFont="1" applyAlignment="1">
      <alignment horizontal="center" vertical="center" wrapText="1"/>
    </xf>
    <xf numFmtId="0" fontId="5" fillId="0" borderId="0" xfId="0" applyFont="1" applyAlignment="1">
      <alignment horizontal="center" vertical="top" wrapText="1"/>
    </xf>
    <xf numFmtId="0" fontId="5" fillId="0" borderId="67" xfId="0" applyFont="1" applyBorder="1" applyAlignment="1">
      <alignment horizontal="left"/>
    </xf>
    <xf numFmtId="0" fontId="0" fillId="0" borderId="67" xfId="0" applyBorder="1" applyAlignment="1">
      <alignment horizontal="left"/>
    </xf>
    <xf numFmtId="0" fontId="5" fillId="0" borderId="0" xfId="0" applyFont="1" applyAlignment="1">
      <alignment horizontal="left" shrinkToFit="1"/>
    </xf>
    <xf numFmtId="0" fontId="5" fillId="0" borderId="0" xfId="0" applyFont="1" applyAlignment="1">
      <alignment horizontal="left"/>
    </xf>
    <xf numFmtId="0" fontId="0" fillId="0" borderId="0" xfId="0"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17" fillId="7" borderId="70" xfId="0" applyFont="1" applyFill="1" applyBorder="1" applyAlignment="1">
      <alignment horizontal="center" vertical="center" textRotation="255"/>
    </xf>
    <xf numFmtId="0" fontId="17" fillId="9" borderId="70" xfId="0" applyFont="1" applyFill="1" applyBorder="1" applyAlignment="1">
      <alignment horizontal="center" vertical="center" textRotation="255"/>
    </xf>
    <xf numFmtId="0" fontId="17" fillId="8" borderId="81" xfId="0" applyFont="1" applyFill="1" applyBorder="1" applyAlignment="1">
      <alignment horizontal="center" vertical="center" textRotation="255"/>
    </xf>
    <xf numFmtId="0" fontId="17" fillId="8" borderId="54" xfId="0" applyFont="1" applyFill="1" applyBorder="1" applyAlignment="1">
      <alignment horizontal="center" vertical="center" textRotation="255"/>
    </xf>
    <xf numFmtId="0" fontId="17" fillId="9" borderId="125" xfId="0" applyFont="1" applyFill="1" applyBorder="1" applyAlignment="1">
      <alignment horizontal="center" vertical="center" textRotation="255"/>
    </xf>
    <xf numFmtId="0" fontId="17" fillId="0" borderId="124" xfId="0" applyFont="1" applyBorder="1" applyAlignment="1">
      <alignment horizontal="center" vertical="center" textRotation="255"/>
    </xf>
    <xf numFmtId="0" fontId="17" fillId="8" borderId="70" xfId="0" applyFont="1" applyFill="1" applyBorder="1" applyAlignment="1">
      <alignment horizontal="center" vertical="center" textRotation="255"/>
    </xf>
    <xf numFmtId="0" fontId="17" fillId="9" borderId="81" xfId="0" applyFont="1" applyFill="1" applyBorder="1" applyAlignment="1">
      <alignment horizontal="center" vertical="center" textRotation="255"/>
    </xf>
    <xf numFmtId="0" fontId="17" fillId="6" borderId="70" xfId="0" applyFont="1" applyFill="1" applyBorder="1" applyAlignment="1">
      <alignment horizontal="center" vertical="center" textRotation="255"/>
    </xf>
    <xf numFmtId="0" fontId="17" fillId="11" borderId="70" xfId="0" applyFont="1" applyFill="1" applyBorder="1" applyAlignment="1">
      <alignment horizontal="center" vertical="center" textRotation="255"/>
    </xf>
    <xf numFmtId="0" fontId="17" fillId="3" borderId="70" xfId="0" applyFont="1" applyFill="1" applyBorder="1" applyAlignment="1">
      <alignment horizontal="center" vertical="center" textRotation="255"/>
    </xf>
    <xf numFmtId="0" fontId="17" fillId="6" borderId="125" xfId="0" applyFont="1" applyFill="1" applyBorder="1" applyAlignment="1">
      <alignment horizontal="center" vertical="center" textRotation="255"/>
    </xf>
    <xf numFmtId="0" fontId="17" fillId="10" borderId="70" xfId="0" applyFont="1" applyFill="1" applyBorder="1" applyAlignment="1">
      <alignment horizontal="center" vertical="center" textRotation="255"/>
    </xf>
    <xf numFmtId="0" fontId="17" fillId="6" borderId="75" xfId="0" applyFont="1" applyFill="1" applyBorder="1" applyAlignment="1">
      <alignment horizontal="center" vertical="center" textRotation="255"/>
    </xf>
    <xf numFmtId="0" fontId="17" fillId="6" borderId="47" xfId="0" applyFont="1" applyFill="1" applyBorder="1" applyAlignment="1">
      <alignment horizontal="center" vertical="center" textRotation="255"/>
    </xf>
    <xf numFmtId="0" fontId="17" fillId="6" borderId="74" xfId="0" applyFont="1" applyFill="1" applyBorder="1" applyAlignment="1">
      <alignment horizontal="center" vertical="center" textRotation="255"/>
    </xf>
    <xf numFmtId="0" fontId="17" fillId="3" borderId="125" xfId="0" applyFont="1" applyFill="1" applyBorder="1" applyAlignment="1">
      <alignment horizontal="center" vertical="center" textRotation="255"/>
    </xf>
    <xf numFmtId="0" fontId="17" fillId="3" borderId="126" xfId="0" applyFont="1" applyFill="1" applyBorder="1" applyAlignment="1">
      <alignment horizontal="center" vertical="center" textRotation="255"/>
    </xf>
    <xf numFmtId="0" fontId="17" fillId="3" borderId="127" xfId="0" applyFont="1" applyFill="1" applyBorder="1" applyAlignment="1">
      <alignment horizontal="center" vertical="center" textRotation="255"/>
    </xf>
    <xf numFmtId="0" fontId="17" fillId="8" borderId="125" xfId="0" applyFont="1" applyFill="1" applyBorder="1" applyAlignment="1">
      <alignment horizontal="center" vertical="center" textRotation="255"/>
    </xf>
    <xf numFmtId="0" fontId="17" fillId="8" borderId="126" xfId="0" applyFont="1" applyFill="1" applyBorder="1" applyAlignment="1">
      <alignment horizontal="center" vertical="center" textRotation="255"/>
    </xf>
    <xf numFmtId="0" fontId="17" fillId="8" borderId="127" xfId="0" applyFont="1" applyFill="1" applyBorder="1" applyAlignment="1">
      <alignment horizontal="center" vertical="center" textRotation="255"/>
    </xf>
  </cellXfs>
  <cellStyles count="7">
    <cellStyle name="Header1" xfId="1" xr:uid="{00000000-0005-0000-0000-000000000000}"/>
    <cellStyle name="Header2" xfId="2" xr:uid="{00000000-0005-0000-0000-000001000000}"/>
    <cellStyle name="ハイパーリンク 2" xfId="3" xr:uid="{00000000-0005-0000-0000-000002000000}"/>
    <cellStyle name="標準" xfId="0" builtinId="0"/>
    <cellStyle name="標準 2" xfId="4" xr:uid="{00000000-0005-0000-0000-000004000000}"/>
    <cellStyle name="標準 3" xfId="5" xr:uid="{00000000-0005-0000-0000-000005000000}"/>
    <cellStyle name="未定義" xfId="6" xr:uid="{00000000-0005-0000-0000-000006000000}"/>
  </cellStyles>
  <dxfs count="1">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155601</xdr:colOff>
      <xdr:row>5</xdr:row>
      <xdr:rowOff>145676</xdr:rowOff>
    </xdr:from>
    <xdr:to>
      <xdr:col>6</xdr:col>
      <xdr:colOff>262408</xdr:colOff>
      <xdr:row>6</xdr:row>
      <xdr:rowOff>225798</xdr:rowOff>
    </xdr:to>
    <xdr:sp macro="" textlink="">
      <xdr:nvSpPr>
        <xdr:cNvPr id="8" name="テキスト ボックス 7">
          <a:extLst>
            <a:ext uri="{FF2B5EF4-FFF2-40B4-BE49-F238E27FC236}">
              <a16:creationId xmlns:a16="http://schemas.microsoft.com/office/drawing/2014/main" id="{E1545D0E-10FE-454F-907C-7D360ED872DD}"/>
            </a:ext>
          </a:extLst>
        </xdr:cNvPr>
        <xdr:cNvSpPr txBox="1"/>
      </xdr:nvSpPr>
      <xdr:spPr>
        <a:xfrm>
          <a:off x="168089" y="1748117"/>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66675</xdr:rowOff>
    </xdr:from>
    <xdr:to>
      <xdr:col>9</xdr:col>
      <xdr:colOff>286960</xdr:colOff>
      <xdr:row>1</xdr:row>
      <xdr:rowOff>238125</xdr:rowOff>
    </xdr:to>
    <xdr:sp macro="" textlink="">
      <xdr:nvSpPr>
        <xdr:cNvPr id="13313" name="Rectangle 1">
          <a:extLst>
            <a:ext uri="{FF2B5EF4-FFF2-40B4-BE49-F238E27FC236}">
              <a16:creationId xmlns:a16="http://schemas.microsoft.com/office/drawing/2014/main" id="{CE747551-2D12-420C-A7F4-A37FF128E028}"/>
            </a:ext>
          </a:extLst>
        </xdr:cNvPr>
        <xdr:cNvSpPr>
          <a:spLocks noChangeArrowheads="1"/>
        </xdr:cNvSpPr>
      </xdr:nvSpPr>
      <xdr:spPr bwMode="auto">
        <a:xfrm>
          <a:off x="219075" y="66675"/>
          <a:ext cx="4581525" cy="4476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ysClr val="windowText" lastClr="000000"/>
              </a:solidFill>
              <a:latin typeface="ＭＳ Ｐゴシック"/>
              <a:ea typeface="ＭＳ Ｐゴシック"/>
            </a:rPr>
            <a:t>日本スポーツマスターズ２０２４　空手道競技</a:t>
          </a:r>
        </a:p>
        <a:p>
          <a:pPr algn="ctr" rtl="0">
            <a:defRPr sz="1000"/>
          </a:pPr>
          <a:r>
            <a:rPr lang="ja-JP" altLang="en-US" sz="1000" b="0" i="0" u="none" strike="noStrike" baseline="0">
              <a:solidFill>
                <a:sysClr val="windowText" lastClr="000000"/>
              </a:solidFill>
              <a:latin typeface="ＭＳ Ｐゴシック"/>
              <a:ea typeface="ＭＳ Ｐゴシック"/>
            </a:rPr>
            <a:t>監督・選手会員証・資格証明関係写し貼付用紙①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316019</xdr:colOff>
      <xdr:row>1</xdr:row>
      <xdr:rowOff>163896</xdr:rowOff>
    </xdr:to>
    <xdr:sp macro="" textlink="">
      <xdr:nvSpPr>
        <xdr:cNvPr id="14337" name="Rectangle 1">
          <a:extLst>
            <a:ext uri="{FF2B5EF4-FFF2-40B4-BE49-F238E27FC236}">
              <a16:creationId xmlns:a16="http://schemas.microsoft.com/office/drawing/2014/main" id="{32D40F1D-55EE-448D-A6F0-D1AF6925AB10}"/>
            </a:ext>
          </a:extLst>
        </xdr:cNvPr>
        <xdr:cNvSpPr>
          <a:spLocks noChangeArrowheads="1"/>
        </xdr:cNvSpPr>
      </xdr:nvSpPr>
      <xdr:spPr bwMode="auto">
        <a:xfrm>
          <a:off x="219075" y="0"/>
          <a:ext cx="4010025" cy="4381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スポーツマスターズ２０２４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15361" name="Rectangle 1">
          <a:extLst>
            <a:ext uri="{FF2B5EF4-FFF2-40B4-BE49-F238E27FC236}">
              <a16:creationId xmlns:a16="http://schemas.microsoft.com/office/drawing/2014/main" id="{F4B7C0D1-CAF2-4FD2-8137-B5A06989334D}"/>
            </a:ext>
          </a:extLst>
        </xdr:cNvPr>
        <xdr:cNvSpPr>
          <a:spLocks noChangeArrowheads="1"/>
        </xdr:cNvSpPr>
      </xdr:nvSpPr>
      <xdr:spPr bwMode="auto">
        <a:xfrm>
          <a:off x="219075" y="38100"/>
          <a:ext cx="4048125" cy="4095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スポーツマスターズ２０２４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2" name="Rectangle 1">
          <a:extLst>
            <a:ext uri="{FF2B5EF4-FFF2-40B4-BE49-F238E27FC236}">
              <a16:creationId xmlns:a16="http://schemas.microsoft.com/office/drawing/2014/main" id="{1899E71E-F5A1-409B-90FE-ECB7157F8F9E}"/>
            </a:ext>
          </a:extLst>
        </xdr:cNvPr>
        <xdr:cNvSpPr>
          <a:spLocks noChangeArrowheads="1"/>
        </xdr:cNvSpPr>
      </xdr:nvSpPr>
      <xdr:spPr bwMode="auto">
        <a:xfrm>
          <a:off x="123825" y="38100"/>
          <a:ext cx="4695825" cy="4762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スポーツマスターズ２０２４　空手道</a:t>
          </a:r>
          <a:r>
            <a:rPr lang="ja-JP" altLang="en-US" sz="1000" b="0" i="0" u="none" strike="noStrike" baseline="0">
              <a:solidFill>
                <a:srgbClr val="000000"/>
              </a:solidFill>
              <a:latin typeface="ＭＳ Ｐゴシック"/>
              <a:ea typeface="ＭＳ Ｐゴシック"/>
            </a:rPr>
            <a:t>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12494" zoomScaleNormal="2" zoomScaleSheetLayoutView="4" workbookViewId="0"/>
  </sheetViews>
  <sheetFormatPr defaultRowHeight="13.2" x14ac:dyDescent="0.2"/>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0"/>
  <sheetViews>
    <sheetView view="pageBreakPreview" zoomScaleNormal="100" zoomScaleSheetLayoutView="100" workbookViewId="0">
      <selection activeCell="R5" sqref="R5"/>
    </sheetView>
  </sheetViews>
  <sheetFormatPr defaultColWidth="9" defaultRowHeight="14.4" x14ac:dyDescent="0.2"/>
  <cols>
    <col min="1" max="1" width="1.44140625" style="240" customWidth="1"/>
    <col min="2" max="7" width="8" style="1" customWidth="1"/>
    <col min="8" max="8" width="1.44140625" style="235" customWidth="1"/>
    <col min="9" max="14" width="8" style="1" customWidth="1"/>
    <col min="15" max="19" width="6.109375" style="1" customWidth="1"/>
    <col min="20" max="22" width="4.88671875" style="1" customWidth="1"/>
    <col min="23" max="16384" width="9" style="1"/>
  </cols>
  <sheetData>
    <row r="1" spans="1:14" ht="18.75" customHeight="1" x14ac:dyDescent="0.2">
      <c r="K1" s="574" t="str">
        <f>参加者名簿!F5&amp;""</f>
        <v/>
      </c>
      <c r="L1" s="575"/>
      <c r="M1" s="575" t="s">
        <v>4</v>
      </c>
      <c r="N1" s="578"/>
    </row>
    <row r="2" spans="1:14" ht="21.75" customHeight="1" x14ac:dyDescent="0.2">
      <c r="K2" s="576"/>
      <c r="L2" s="577"/>
      <c r="M2" s="577"/>
      <c r="N2" s="579"/>
    </row>
    <row r="3" spans="1:14" ht="30.75" customHeight="1" x14ac:dyDescent="0.2">
      <c r="B3" s="567" t="str">
        <f>IF(VLOOKUP(A4,作業!$W:$AA,2,FALSE)="","",CONCATENATE("▼ ",VLOOKUP(A4,作業!$W:$AA,2,FALSE)," 選手 ",VLOOKUP(A4,作業!$W:$AA,4,FALSE)))&amp;""</f>
        <v/>
      </c>
      <c r="C3" s="568"/>
      <c r="D3" s="568"/>
      <c r="E3" s="234" t="s">
        <v>198</v>
      </c>
      <c r="F3" s="569" t="str">
        <f>IF(VLOOKUP(A4,作業!$W:$AA,2,FALSE)="","",VLOOKUP(A4,作業!$W:$AA,3,FALSE))&amp;""</f>
        <v/>
      </c>
      <c r="G3" s="570"/>
      <c r="H3" s="246"/>
      <c r="I3" s="567" t="str">
        <f>IF(VLOOKUP(H4,作業!$W:$AA,2,FALSE)="","",CONCATENATE("▼ ",VLOOKUP(H4,作業!$W:$AA,2,FALSE)," 選手 ",VLOOKUP(H4,作業!$W:$AA,4,FALSE)))&amp;""</f>
        <v/>
      </c>
      <c r="J3" s="568"/>
      <c r="K3" s="568"/>
      <c r="L3" s="234" t="s">
        <v>198</v>
      </c>
      <c r="M3" s="569" t="str">
        <f>IF(VLOOKUP(H4,作業!$W:$AA,2,FALSE)="","",VLOOKUP(H4,作業!$W:$AA,3,FALSE))&amp;""</f>
        <v/>
      </c>
      <c r="N3" s="570"/>
    </row>
    <row r="4" spans="1:14" ht="67.5" customHeight="1" x14ac:dyDescent="0.2">
      <c r="A4" s="240">
        <v>21</v>
      </c>
      <c r="B4" s="571" t="str">
        <f>IF(VLOOKUP(A4,作業!$W:$AA,2,FALSE)="","",CONCATENATE("【選手　",VLOOKUP(A4,作業!$W:$AA,4,FALSE),"】"))</f>
        <v/>
      </c>
      <c r="C4" s="572"/>
      <c r="D4" s="572"/>
      <c r="E4" s="572"/>
      <c r="F4" s="572"/>
      <c r="G4" s="573"/>
      <c r="H4" s="242">
        <v>22</v>
      </c>
      <c r="I4" s="571" t="str">
        <f>IF(VLOOKUP(H4,作業!$W:$AA,2,FALSE)="","",CONCATENATE("【選手　",VLOOKUP(H4,作業!$W:$AA,4,FALSE),"】"))</f>
        <v/>
      </c>
      <c r="J4" s="572"/>
      <c r="K4" s="572"/>
      <c r="L4" s="572"/>
      <c r="M4" s="572"/>
      <c r="N4" s="573"/>
    </row>
    <row r="5" spans="1:14" ht="35.25" customHeight="1" x14ac:dyDescent="0.2">
      <c r="B5" s="561" t="str">
        <f>IF(VLOOKUP(A4,作業!$W:$AA,2,FALSE)="","",CONCATENATE("(",VLOOKUP(A4,作業!$W:$AA,5,FALSE),")"))</f>
        <v/>
      </c>
      <c r="C5" s="562"/>
      <c r="D5" s="562"/>
      <c r="E5" s="562"/>
      <c r="F5" s="562"/>
      <c r="G5" s="563"/>
      <c r="H5" s="242"/>
      <c r="I5" s="561" t="str">
        <f>IF(VLOOKUP(H4,作業!$W:$AA,2,FALSE)="","",CONCATENATE("(",VLOOKUP(H4,作業!$W:$AA,5,FALSE),")"))</f>
        <v/>
      </c>
      <c r="J5" s="562"/>
      <c r="K5" s="562"/>
      <c r="L5" s="562"/>
      <c r="M5" s="562"/>
      <c r="N5" s="563"/>
    </row>
    <row r="6" spans="1:14" ht="67.5" customHeight="1" x14ac:dyDescent="0.2">
      <c r="B6" s="564" t="s">
        <v>199</v>
      </c>
      <c r="C6" s="565"/>
      <c r="D6" s="565"/>
      <c r="E6" s="565"/>
      <c r="F6" s="565"/>
      <c r="G6" s="566"/>
      <c r="H6" s="242"/>
      <c r="I6" s="564" t="s">
        <v>199</v>
      </c>
      <c r="J6" s="565"/>
      <c r="K6" s="565"/>
      <c r="L6" s="565"/>
      <c r="M6" s="565"/>
      <c r="N6" s="566"/>
    </row>
    <row r="7" spans="1:14" ht="30.75" customHeight="1" x14ac:dyDescent="0.2">
      <c r="B7" s="567" t="str">
        <f>IF(VLOOKUP(A8,作業!$W:$AA,2,FALSE)="","",CONCATENATE("▼ ",VLOOKUP(A8,作業!$W:$AA,2,FALSE)," 選手 ",VLOOKUP(A8,作業!$W:$AA,4,FALSE)))&amp;""</f>
        <v/>
      </c>
      <c r="C7" s="568"/>
      <c r="D7" s="568"/>
      <c r="E7" s="234" t="s">
        <v>198</v>
      </c>
      <c r="F7" s="569" t="str">
        <f>IF(VLOOKUP(A8,作業!$W:$AA,2,FALSE)="","",VLOOKUP(A8,作業!$W:$AA,3,FALSE))&amp;""</f>
        <v/>
      </c>
      <c r="G7" s="570"/>
      <c r="H7" s="246"/>
      <c r="I7" s="567" t="str">
        <f>IF(VLOOKUP(H8,作業!$W:$AA,2,FALSE)="","",CONCATENATE("▼ ",VLOOKUP(H8,作業!$W:$AA,2,FALSE)," 選手 ",VLOOKUP(H8,作業!$W:$AA,4,FALSE)))&amp;""</f>
        <v/>
      </c>
      <c r="J7" s="568"/>
      <c r="K7" s="568"/>
      <c r="L7" s="234" t="s">
        <v>198</v>
      </c>
      <c r="M7" s="569" t="str">
        <f>IF(VLOOKUP(H8,作業!$W:$AA,2,FALSE)="","",VLOOKUP(H8,作業!$W:$AA,3,FALSE))&amp;""</f>
        <v/>
      </c>
      <c r="N7" s="570"/>
    </row>
    <row r="8" spans="1:14" ht="67.5" customHeight="1" x14ac:dyDescent="0.2">
      <c r="A8" s="240">
        <v>23</v>
      </c>
      <c r="B8" s="571" t="str">
        <f>IF(VLOOKUP(A8,作業!$W:$AA,2,FALSE)="","",CONCATENATE("【選手　",VLOOKUP(A8,作業!$W:$AA,4,FALSE),"】"))</f>
        <v/>
      </c>
      <c r="C8" s="572"/>
      <c r="D8" s="572"/>
      <c r="E8" s="572"/>
      <c r="F8" s="572"/>
      <c r="G8" s="573"/>
      <c r="H8" s="242">
        <v>24</v>
      </c>
      <c r="I8" s="571" t="str">
        <f>IF(VLOOKUP(H8,作業!$W:$AA,2,FALSE)="","",CONCATENATE("【選手　",VLOOKUP(H8,作業!$W:$AA,4,FALSE),"】"))</f>
        <v/>
      </c>
      <c r="J8" s="572"/>
      <c r="K8" s="572"/>
      <c r="L8" s="572"/>
      <c r="M8" s="572"/>
      <c r="N8" s="573"/>
    </row>
    <row r="9" spans="1:14" ht="35.25" customHeight="1" x14ac:dyDescent="0.2">
      <c r="B9" s="561" t="str">
        <f>IF(VLOOKUP(A8,作業!$W:$AA,2,FALSE)="","",CONCATENATE("(",VLOOKUP(A8,作業!$W:$AA,5,FALSE),")"))</f>
        <v/>
      </c>
      <c r="C9" s="562"/>
      <c r="D9" s="562"/>
      <c r="E9" s="562"/>
      <c r="F9" s="562"/>
      <c r="G9" s="563"/>
      <c r="H9" s="242"/>
      <c r="I9" s="561" t="str">
        <f>IF(VLOOKUP(H8,作業!$W:$AA,2,FALSE)="","",CONCATENATE("(",VLOOKUP(H8,作業!$W:$AA,5,FALSE),")"))</f>
        <v/>
      </c>
      <c r="J9" s="562"/>
      <c r="K9" s="562"/>
      <c r="L9" s="562"/>
      <c r="M9" s="562"/>
      <c r="N9" s="563"/>
    </row>
    <row r="10" spans="1:14" ht="67.5" customHeight="1" x14ac:dyDescent="0.2">
      <c r="B10" s="564" t="s">
        <v>199</v>
      </c>
      <c r="C10" s="565"/>
      <c r="D10" s="565"/>
      <c r="E10" s="565"/>
      <c r="F10" s="565"/>
      <c r="G10" s="566"/>
      <c r="H10" s="242"/>
      <c r="I10" s="564" t="s">
        <v>199</v>
      </c>
      <c r="J10" s="565"/>
      <c r="K10" s="565"/>
      <c r="L10" s="565"/>
      <c r="M10" s="565"/>
      <c r="N10" s="566"/>
    </row>
    <row r="11" spans="1:14" ht="30.75" customHeight="1" x14ac:dyDescent="0.2">
      <c r="B11" s="567" t="str">
        <f>IF(VLOOKUP(A12,作業!$W:$AA,2,FALSE)="","",CONCATENATE("▼ ",VLOOKUP(A12,作業!$W:$AA,2,FALSE)," 選手 ",VLOOKUP(A12,作業!$W:$AA,4,FALSE)))&amp;""</f>
        <v/>
      </c>
      <c r="C11" s="568"/>
      <c r="D11" s="568"/>
      <c r="E11" s="234" t="s">
        <v>198</v>
      </c>
      <c r="F11" s="569" t="str">
        <f>IF(VLOOKUP(A12,作業!$W:$AA,2,FALSE)="","",VLOOKUP(A12,作業!$W:$AA,3,FALSE))&amp;""</f>
        <v/>
      </c>
      <c r="G11" s="570"/>
      <c r="H11" s="244"/>
      <c r="I11" s="591"/>
      <c r="J11" s="591"/>
      <c r="K11" s="591"/>
      <c r="L11" s="248"/>
      <c r="M11" s="592"/>
      <c r="N11" s="592"/>
    </row>
    <row r="12" spans="1:14" ht="67.5" customHeight="1" x14ac:dyDescent="0.2">
      <c r="A12" s="240">
        <v>25</v>
      </c>
      <c r="B12" s="571" t="str">
        <f>IF(VLOOKUP(A12,作業!$W:$AA,2,FALSE)="","",CONCATENATE("【選手　",VLOOKUP(A12,作業!$W:$AA,4,FALSE),"】"))</f>
        <v/>
      </c>
      <c r="C12" s="572"/>
      <c r="D12" s="572"/>
      <c r="E12" s="572"/>
      <c r="F12" s="572"/>
      <c r="G12" s="573"/>
      <c r="H12" s="242"/>
      <c r="I12" s="593"/>
      <c r="J12" s="594"/>
      <c r="K12" s="594"/>
      <c r="L12" s="594"/>
      <c r="M12" s="594"/>
      <c r="N12" s="594"/>
    </row>
    <row r="13" spans="1:14" ht="35.25" customHeight="1" x14ac:dyDescent="0.2">
      <c r="B13" s="561" t="str">
        <f>IF(VLOOKUP(A12,作業!$W:$AA,2,FALSE)="","",CONCATENATE("(",VLOOKUP(A12,作業!$W:$AA,5,FALSE),")"))</f>
        <v/>
      </c>
      <c r="C13" s="562"/>
      <c r="D13" s="562"/>
      <c r="E13" s="562"/>
      <c r="F13" s="562"/>
      <c r="G13" s="563"/>
      <c r="H13" s="242"/>
      <c r="I13" s="595"/>
      <c r="J13" s="595"/>
      <c r="K13" s="595"/>
      <c r="L13" s="595"/>
      <c r="M13" s="595"/>
      <c r="N13" s="595"/>
    </row>
    <row r="14" spans="1:14" ht="67.5" customHeight="1" x14ac:dyDescent="0.2">
      <c r="B14" s="564" t="s">
        <v>199</v>
      </c>
      <c r="C14" s="565"/>
      <c r="D14" s="565"/>
      <c r="E14" s="565"/>
      <c r="F14" s="565"/>
      <c r="G14" s="566"/>
      <c r="H14" s="242"/>
      <c r="I14" s="596"/>
      <c r="J14" s="596"/>
      <c r="K14" s="596"/>
      <c r="L14" s="596"/>
      <c r="M14" s="596"/>
      <c r="N14" s="596"/>
    </row>
    <row r="15" spans="1:14" ht="30.75" customHeight="1" x14ac:dyDescent="0.2">
      <c r="B15" s="591"/>
      <c r="C15" s="591"/>
      <c r="D15" s="591"/>
      <c r="E15" s="248"/>
      <c r="F15" s="597"/>
      <c r="G15" s="598"/>
      <c r="H15" s="244"/>
      <c r="I15" s="599"/>
      <c r="J15" s="599"/>
      <c r="K15" s="599"/>
      <c r="L15" s="249"/>
      <c r="M15" s="600"/>
      <c r="N15" s="601"/>
    </row>
    <row r="16" spans="1:14" ht="67.5" customHeight="1" x14ac:dyDescent="0.2">
      <c r="B16" s="602"/>
      <c r="C16" s="603"/>
      <c r="D16" s="603"/>
      <c r="E16" s="603"/>
      <c r="F16" s="603"/>
      <c r="G16" s="603"/>
      <c r="H16" s="242"/>
      <c r="I16" s="602"/>
      <c r="J16" s="603"/>
      <c r="K16" s="603"/>
      <c r="L16" s="603"/>
      <c r="M16" s="603"/>
      <c r="N16" s="603"/>
    </row>
    <row r="17" spans="2:14" ht="35.25" customHeight="1" x14ac:dyDescent="0.2">
      <c r="B17" s="245"/>
      <c r="C17" s="14"/>
      <c r="D17" s="14"/>
      <c r="E17" s="14"/>
      <c r="F17" s="14"/>
      <c r="G17" s="14"/>
      <c r="H17" s="242"/>
      <c r="I17" s="245"/>
      <c r="J17" s="14"/>
      <c r="K17" s="14"/>
      <c r="L17" s="14"/>
      <c r="M17" s="14"/>
      <c r="N17" s="14"/>
    </row>
    <row r="18" spans="2:14" ht="67.5" customHeight="1" x14ac:dyDescent="0.2">
      <c r="B18" s="245"/>
      <c r="C18" s="14"/>
      <c r="D18" s="14"/>
      <c r="E18" s="14"/>
      <c r="F18" s="14"/>
      <c r="G18" s="14"/>
      <c r="H18" s="242"/>
      <c r="I18" s="245"/>
      <c r="J18" s="14"/>
      <c r="K18" s="14"/>
      <c r="L18" s="14"/>
      <c r="M18" s="14"/>
      <c r="N18" s="14"/>
    </row>
    <row r="19" spans="2:14" ht="9" customHeight="1" x14ac:dyDescent="0.2"/>
    <row r="20" spans="2:14" x14ac:dyDescent="0.2">
      <c r="B20" s="57" t="s">
        <v>200</v>
      </c>
    </row>
  </sheetData>
  <mergeCells count="38">
    <mergeCell ref="B15:D15"/>
    <mergeCell ref="F15:G15"/>
    <mergeCell ref="I15:K15"/>
    <mergeCell ref="M15:N15"/>
    <mergeCell ref="B16:G16"/>
    <mergeCell ref="I16:N16"/>
    <mergeCell ref="B12:G12"/>
    <mergeCell ref="I12:N12"/>
    <mergeCell ref="B13:G13"/>
    <mergeCell ref="I13:N13"/>
    <mergeCell ref="B14:G14"/>
    <mergeCell ref="I14:N14"/>
    <mergeCell ref="B9:G9"/>
    <mergeCell ref="I9:N9"/>
    <mergeCell ref="B10:G10"/>
    <mergeCell ref="I10:N10"/>
    <mergeCell ref="B11:D11"/>
    <mergeCell ref="F11:G11"/>
    <mergeCell ref="I11:K11"/>
    <mergeCell ref="M11:N11"/>
    <mergeCell ref="B7:D7"/>
    <mergeCell ref="F7:G7"/>
    <mergeCell ref="I7:K7"/>
    <mergeCell ref="M7:N7"/>
    <mergeCell ref="B8:G8"/>
    <mergeCell ref="I8:N8"/>
    <mergeCell ref="B4:G4"/>
    <mergeCell ref="I4:N4"/>
    <mergeCell ref="B5:G5"/>
    <mergeCell ref="I5:N5"/>
    <mergeCell ref="B6:G6"/>
    <mergeCell ref="I6:N6"/>
    <mergeCell ref="K1:L2"/>
    <mergeCell ref="M1:N2"/>
    <mergeCell ref="B3:D3"/>
    <mergeCell ref="F3:G3"/>
    <mergeCell ref="I3:K3"/>
    <mergeCell ref="M3:N3"/>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E48"/>
  <sheetViews>
    <sheetView workbookViewId="0">
      <selection activeCell="G38" sqref="G38"/>
    </sheetView>
  </sheetViews>
  <sheetFormatPr defaultRowHeight="13.2" x14ac:dyDescent="0.2"/>
  <cols>
    <col min="2" max="5" width="12.44140625" customWidth="1"/>
  </cols>
  <sheetData>
    <row r="1" spans="1:5" ht="28.2" x14ac:dyDescent="0.35">
      <c r="A1" s="55" t="s">
        <v>201</v>
      </c>
    </row>
    <row r="2" spans="1:5" ht="30.75" customHeight="1" thickBot="1" x14ac:dyDescent="0.25">
      <c r="B2" t="s">
        <v>47</v>
      </c>
      <c r="C2" t="s">
        <v>48</v>
      </c>
      <c r="D2" t="s">
        <v>49</v>
      </c>
      <c r="E2" t="s">
        <v>50</v>
      </c>
    </row>
    <row r="3" spans="1:5" ht="18" customHeight="1" thickTop="1" thickBot="1" x14ac:dyDescent="0.25">
      <c r="A3" s="54" t="s">
        <v>202</v>
      </c>
      <c r="B3" s="609"/>
      <c r="C3" s="609"/>
      <c r="D3" s="604" t="s">
        <v>203</v>
      </c>
      <c r="E3" s="604" t="s">
        <v>203</v>
      </c>
    </row>
    <row r="4" spans="1:5" ht="18" customHeight="1" thickTop="1" thickBot="1" x14ac:dyDescent="0.25">
      <c r="A4" s="54" t="s">
        <v>204</v>
      </c>
      <c r="B4" s="609"/>
      <c r="C4" s="609"/>
      <c r="D4" s="604"/>
      <c r="E4" s="604"/>
    </row>
    <row r="5" spans="1:5" ht="18" customHeight="1" thickTop="1" thickBot="1" x14ac:dyDescent="0.25">
      <c r="A5" s="54" t="s">
        <v>205</v>
      </c>
      <c r="B5" s="609"/>
      <c r="C5" s="609"/>
      <c r="D5" s="604"/>
      <c r="E5" s="604"/>
    </row>
    <row r="6" spans="1:5" ht="18" customHeight="1" thickTop="1" thickBot="1" x14ac:dyDescent="0.25">
      <c r="A6" s="54" t="s">
        <v>206</v>
      </c>
      <c r="B6" s="609"/>
      <c r="C6" s="609"/>
      <c r="D6" s="604"/>
      <c r="E6" s="604"/>
    </row>
    <row r="7" spans="1:5" ht="18" customHeight="1" thickTop="1" thickBot="1" x14ac:dyDescent="0.25">
      <c r="A7" s="54" t="s">
        <v>207</v>
      </c>
      <c r="B7" s="609"/>
      <c r="C7" s="609"/>
      <c r="D7" s="604"/>
      <c r="E7" s="604"/>
    </row>
    <row r="8" spans="1:5" ht="18" customHeight="1" thickTop="1" thickBot="1" x14ac:dyDescent="0.25">
      <c r="A8" s="54" t="s">
        <v>208</v>
      </c>
      <c r="B8" s="604" t="s">
        <v>203</v>
      </c>
      <c r="C8" s="604" t="s">
        <v>203</v>
      </c>
      <c r="D8" s="605" t="s">
        <v>209</v>
      </c>
      <c r="E8" s="604"/>
    </row>
    <row r="9" spans="1:5" ht="18" customHeight="1" thickTop="1" thickBot="1" x14ac:dyDescent="0.25">
      <c r="A9" s="54" t="s">
        <v>210</v>
      </c>
      <c r="B9" s="604"/>
      <c r="C9" s="604"/>
      <c r="D9" s="605"/>
      <c r="E9" s="604"/>
    </row>
    <row r="10" spans="1:5" ht="18" customHeight="1" thickTop="1" thickBot="1" x14ac:dyDescent="0.25">
      <c r="A10" s="54" t="s">
        <v>211</v>
      </c>
      <c r="B10" s="604"/>
      <c r="C10" s="604"/>
      <c r="D10" s="605"/>
      <c r="E10" s="604"/>
    </row>
    <row r="11" spans="1:5" ht="18" customHeight="1" thickTop="1" thickBot="1" x14ac:dyDescent="0.25">
      <c r="A11" s="54" t="s">
        <v>212</v>
      </c>
      <c r="B11" s="604"/>
      <c r="C11" s="604"/>
      <c r="D11" s="605"/>
      <c r="E11" s="604"/>
    </row>
    <row r="12" spans="1:5" ht="18" customHeight="1" thickTop="1" thickBot="1" x14ac:dyDescent="0.25">
      <c r="A12" s="54" t="s">
        <v>213</v>
      </c>
      <c r="B12" s="604"/>
      <c r="C12" s="604"/>
      <c r="D12" s="605"/>
      <c r="E12" s="604"/>
    </row>
    <row r="13" spans="1:5" ht="18" customHeight="1" thickTop="1" thickBot="1" x14ac:dyDescent="0.25">
      <c r="A13" s="54" t="s">
        <v>214</v>
      </c>
      <c r="B13" s="605" t="s">
        <v>209</v>
      </c>
      <c r="C13" s="604"/>
      <c r="D13" s="610" t="s">
        <v>215</v>
      </c>
      <c r="E13" s="605" t="s">
        <v>209</v>
      </c>
    </row>
    <row r="14" spans="1:5" ht="18" customHeight="1" thickTop="1" thickBot="1" x14ac:dyDescent="0.25">
      <c r="A14" s="54" t="s">
        <v>216</v>
      </c>
      <c r="B14" s="605"/>
      <c r="C14" s="604"/>
      <c r="D14" s="610"/>
      <c r="E14" s="605"/>
    </row>
    <row r="15" spans="1:5" ht="18" customHeight="1" thickTop="1" thickBot="1" x14ac:dyDescent="0.25">
      <c r="A15" s="54" t="s">
        <v>217</v>
      </c>
      <c r="B15" s="605"/>
      <c r="C15" s="604"/>
      <c r="D15" s="610"/>
      <c r="E15" s="605"/>
    </row>
    <row r="16" spans="1:5" ht="18" customHeight="1" thickTop="1" thickBot="1" x14ac:dyDescent="0.25">
      <c r="A16" s="54" t="s">
        <v>218</v>
      </c>
      <c r="B16" s="605"/>
      <c r="C16" s="604"/>
      <c r="D16" s="610"/>
      <c r="E16" s="605"/>
    </row>
    <row r="17" spans="1:5" ht="18" customHeight="1" thickTop="1" thickBot="1" x14ac:dyDescent="0.25">
      <c r="A17" s="54" t="s">
        <v>219</v>
      </c>
      <c r="B17" s="605"/>
      <c r="C17" s="604"/>
      <c r="D17" s="610"/>
      <c r="E17" s="605"/>
    </row>
    <row r="18" spans="1:5" ht="18" customHeight="1" thickTop="1" thickBot="1" x14ac:dyDescent="0.25">
      <c r="A18" s="54" t="s">
        <v>220</v>
      </c>
      <c r="B18" s="610" t="s">
        <v>215</v>
      </c>
      <c r="C18" s="605" t="s">
        <v>209</v>
      </c>
      <c r="D18" s="612" t="s">
        <v>221</v>
      </c>
      <c r="E18" s="605"/>
    </row>
    <row r="19" spans="1:5" ht="18" customHeight="1" thickTop="1" thickBot="1" x14ac:dyDescent="0.25">
      <c r="A19" s="54" t="s">
        <v>222</v>
      </c>
      <c r="B19" s="610"/>
      <c r="C19" s="605"/>
      <c r="D19" s="612"/>
      <c r="E19" s="605"/>
    </row>
    <row r="20" spans="1:5" ht="18" customHeight="1" thickTop="1" thickBot="1" x14ac:dyDescent="0.25">
      <c r="A20" s="54" t="s">
        <v>223</v>
      </c>
      <c r="B20" s="610"/>
      <c r="C20" s="605"/>
      <c r="D20" s="612"/>
      <c r="E20" s="605"/>
    </row>
    <row r="21" spans="1:5" ht="18" customHeight="1" thickTop="1" thickBot="1" x14ac:dyDescent="0.25">
      <c r="A21" s="54" t="s">
        <v>224</v>
      </c>
      <c r="B21" s="610"/>
      <c r="C21" s="605"/>
      <c r="D21" s="612"/>
      <c r="E21" s="605"/>
    </row>
    <row r="22" spans="1:5" ht="18" customHeight="1" thickTop="1" thickBot="1" x14ac:dyDescent="0.25">
      <c r="A22" s="54" t="s">
        <v>225</v>
      </c>
      <c r="B22" s="610"/>
      <c r="C22" s="605"/>
      <c r="D22" s="615"/>
      <c r="E22" s="608"/>
    </row>
    <row r="23" spans="1:5" ht="18" customHeight="1" thickTop="1" thickBot="1" x14ac:dyDescent="0.25">
      <c r="A23" s="54" t="s">
        <v>226</v>
      </c>
      <c r="B23" s="612" t="s">
        <v>221</v>
      </c>
      <c r="C23" s="611"/>
      <c r="D23" s="620" t="s">
        <v>227</v>
      </c>
      <c r="E23" s="623" t="s">
        <v>215</v>
      </c>
    </row>
    <row r="24" spans="1:5" ht="18" customHeight="1" thickTop="1" thickBot="1" x14ac:dyDescent="0.25">
      <c r="A24" s="54" t="s">
        <v>228</v>
      </c>
      <c r="B24" s="612"/>
      <c r="C24" s="611"/>
      <c r="D24" s="621"/>
      <c r="E24" s="624"/>
    </row>
    <row r="25" spans="1:5" ht="18" customHeight="1" thickTop="1" thickBot="1" x14ac:dyDescent="0.25">
      <c r="A25" s="54" t="s">
        <v>229</v>
      </c>
      <c r="B25" s="612"/>
      <c r="C25" s="611"/>
      <c r="D25" s="621"/>
      <c r="E25" s="624"/>
    </row>
    <row r="26" spans="1:5" ht="18" customHeight="1" thickTop="1" thickBot="1" x14ac:dyDescent="0.25">
      <c r="A26" s="54" t="s">
        <v>230</v>
      </c>
      <c r="B26" s="612"/>
      <c r="C26" s="611"/>
      <c r="D26" s="621"/>
      <c r="E26" s="624"/>
    </row>
    <row r="27" spans="1:5" ht="18" customHeight="1" thickTop="1" thickBot="1" x14ac:dyDescent="0.25">
      <c r="A27" s="54" t="s">
        <v>231</v>
      </c>
      <c r="B27" s="612"/>
      <c r="C27" s="611"/>
      <c r="D27" s="621"/>
      <c r="E27" s="624"/>
    </row>
    <row r="28" spans="1:5" ht="18" customHeight="1" thickTop="1" thickBot="1" x14ac:dyDescent="0.25">
      <c r="A28" s="54" t="s">
        <v>232</v>
      </c>
      <c r="B28" s="614" t="s">
        <v>227</v>
      </c>
      <c r="C28" s="606" t="s">
        <v>215</v>
      </c>
      <c r="D28" s="621"/>
      <c r="E28" s="624"/>
    </row>
    <row r="29" spans="1:5" ht="18" customHeight="1" thickTop="1" thickBot="1" x14ac:dyDescent="0.25">
      <c r="A29" s="54" t="s">
        <v>233</v>
      </c>
      <c r="B29" s="614"/>
      <c r="C29" s="606"/>
      <c r="D29" s="621"/>
      <c r="E29" s="624"/>
    </row>
    <row r="30" spans="1:5" ht="18" customHeight="1" thickTop="1" thickBot="1" x14ac:dyDescent="0.25">
      <c r="A30" s="54" t="s">
        <v>234</v>
      </c>
      <c r="B30" s="614"/>
      <c r="C30" s="606"/>
      <c r="D30" s="621"/>
      <c r="E30" s="624"/>
    </row>
    <row r="31" spans="1:5" ht="18" customHeight="1" thickTop="1" thickBot="1" x14ac:dyDescent="0.25">
      <c r="A31" s="54" t="s">
        <v>235</v>
      </c>
      <c r="B31" s="614"/>
      <c r="C31" s="606"/>
      <c r="D31" s="621"/>
      <c r="E31" s="624"/>
    </row>
    <row r="32" spans="1:5" ht="18" customHeight="1" thickTop="1" thickBot="1" x14ac:dyDescent="0.25">
      <c r="A32" s="54" t="s">
        <v>236</v>
      </c>
      <c r="B32" s="614"/>
      <c r="C32" s="606"/>
      <c r="D32" s="621"/>
      <c r="E32" s="624"/>
    </row>
    <row r="33" spans="1:5" ht="18" customHeight="1" thickTop="1" thickBot="1" x14ac:dyDescent="0.25">
      <c r="A33" s="54" t="s">
        <v>237</v>
      </c>
      <c r="B33" s="613" t="s">
        <v>238</v>
      </c>
      <c r="C33" s="606"/>
      <c r="D33" s="621"/>
      <c r="E33" s="624"/>
    </row>
    <row r="34" spans="1:5" ht="18" customHeight="1" thickTop="1" thickBot="1" x14ac:dyDescent="0.25">
      <c r="A34" s="54" t="s">
        <v>239</v>
      </c>
      <c r="B34" s="613"/>
      <c r="C34" s="606"/>
      <c r="D34" s="621"/>
      <c r="E34" s="624"/>
    </row>
    <row r="35" spans="1:5" ht="18" customHeight="1" thickTop="1" thickBot="1" x14ac:dyDescent="0.25">
      <c r="A35" s="54" t="s">
        <v>240</v>
      </c>
      <c r="B35" s="613"/>
      <c r="C35" s="606"/>
      <c r="D35" s="621"/>
      <c r="E35" s="624"/>
    </row>
    <row r="36" spans="1:5" ht="18" customHeight="1" thickTop="1" thickBot="1" x14ac:dyDescent="0.25">
      <c r="A36" s="54" t="s">
        <v>241</v>
      </c>
      <c r="B36" s="613"/>
      <c r="C36" s="606"/>
      <c r="D36" s="621"/>
      <c r="E36" s="624"/>
    </row>
    <row r="37" spans="1:5" ht="18" customHeight="1" thickTop="1" thickBot="1" x14ac:dyDescent="0.25">
      <c r="A37" s="54" t="s">
        <v>242</v>
      </c>
      <c r="B37" s="613"/>
      <c r="C37" s="607"/>
      <c r="D37" s="621"/>
      <c r="E37" s="624"/>
    </row>
    <row r="38" spans="1:5" ht="18" customHeight="1" thickTop="1" thickBot="1" x14ac:dyDescent="0.25">
      <c r="A38" s="54" t="s">
        <v>243</v>
      </c>
      <c r="B38" s="616" t="s">
        <v>244</v>
      </c>
      <c r="C38" s="617" t="s">
        <v>221</v>
      </c>
      <c r="D38" s="621"/>
      <c r="E38" s="624"/>
    </row>
    <row r="39" spans="1:5" ht="14.4" thickTop="1" thickBot="1" x14ac:dyDescent="0.25">
      <c r="A39" s="54" t="s">
        <v>245</v>
      </c>
      <c r="B39" s="616"/>
      <c r="C39" s="618"/>
      <c r="D39" s="621"/>
      <c r="E39" s="624"/>
    </row>
    <row r="40" spans="1:5" ht="14.4" thickTop="1" thickBot="1" x14ac:dyDescent="0.25">
      <c r="A40" s="54" t="s">
        <v>246</v>
      </c>
      <c r="B40" s="616"/>
      <c r="C40" s="618"/>
      <c r="D40" s="621"/>
      <c r="E40" s="624"/>
    </row>
    <row r="41" spans="1:5" ht="14.4" thickTop="1" thickBot="1" x14ac:dyDescent="0.25">
      <c r="A41" s="54" t="s">
        <v>247</v>
      </c>
      <c r="B41" s="616"/>
      <c r="C41" s="618"/>
      <c r="D41" s="621"/>
      <c r="E41" s="624"/>
    </row>
    <row r="42" spans="1:5" ht="14.4" thickTop="1" thickBot="1" x14ac:dyDescent="0.25">
      <c r="A42" s="54" t="s">
        <v>248</v>
      </c>
      <c r="B42" s="616"/>
      <c r="C42" s="618"/>
      <c r="D42" s="621"/>
      <c r="E42" s="624"/>
    </row>
    <row r="43" spans="1:5" ht="14.4" thickTop="1" thickBot="1" x14ac:dyDescent="0.25">
      <c r="A43" s="54" t="s">
        <v>249</v>
      </c>
      <c r="B43" s="616" t="s">
        <v>250</v>
      </c>
      <c r="C43" s="618"/>
      <c r="D43" s="621"/>
      <c r="E43" s="624"/>
    </row>
    <row r="44" spans="1:5" ht="14.4" thickTop="1" thickBot="1" x14ac:dyDescent="0.25">
      <c r="B44" s="616"/>
      <c r="C44" s="618"/>
      <c r="D44" s="621"/>
      <c r="E44" s="624"/>
    </row>
    <row r="45" spans="1:5" ht="14.4" thickTop="1" thickBot="1" x14ac:dyDescent="0.25">
      <c r="B45" s="616"/>
      <c r="C45" s="618"/>
      <c r="D45" s="621"/>
      <c r="E45" s="624"/>
    </row>
    <row r="46" spans="1:5" ht="14.4" thickTop="1" thickBot="1" x14ac:dyDescent="0.25">
      <c r="B46" s="616"/>
      <c r="C46" s="618"/>
      <c r="D46" s="621"/>
      <c r="E46" s="624"/>
    </row>
    <row r="47" spans="1:5" ht="14.4" thickTop="1" thickBot="1" x14ac:dyDescent="0.25">
      <c r="B47" s="616"/>
      <c r="C47" s="619"/>
      <c r="D47" s="622"/>
      <c r="E47" s="625"/>
    </row>
    <row r="48" spans="1:5" ht="13.8" thickTop="1" x14ac:dyDescent="0.2">
      <c r="E48" s="266"/>
    </row>
  </sheetData>
  <mergeCells count="22">
    <mergeCell ref="B43:B47"/>
    <mergeCell ref="C38:C47"/>
    <mergeCell ref="D23:D47"/>
    <mergeCell ref="E23:E47"/>
    <mergeCell ref="C8:C17"/>
    <mergeCell ref="B38:B42"/>
    <mergeCell ref="D3:D7"/>
    <mergeCell ref="B13:B17"/>
    <mergeCell ref="C28:C37"/>
    <mergeCell ref="E3:E12"/>
    <mergeCell ref="E13:E22"/>
    <mergeCell ref="D8:D12"/>
    <mergeCell ref="B3:B7"/>
    <mergeCell ref="B8:B12"/>
    <mergeCell ref="D13:D17"/>
    <mergeCell ref="C18:C27"/>
    <mergeCell ref="B23:B27"/>
    <mergeCell ref="B33:B37"/>
    <mergeCell ref="B18:B22"/>
    <mergeCell ref="C3:C7"/>
    <mergeCell ref="B28:B32"/>
    <mergeCell ref="D18:D22"/>
  </mergeCells>
  <phoneticPr fontId="1"/>
  <pageMargins left="0.78740157480314965" right="0.19685039370078741" top="0.19685039370078741" bottom="0.19685039370078741"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5"/>
  <sheetViews>
    <sheetView topLeftCell="D1" workbookViewId="0">
      <selection activeCell="V23" sqref="V23"/>
    </sheetView>
  </sheetViews>
  <sheetFormatPr defaultRowHeight="13.2" x14ac:dyDescent="0.2"/>
  <cols>
    <col min="23" max="23" width="3.44140625" bestFit="1" customWidth="1"/>
    <col min="24" max="24" width="12.44140625" bestFit="1" customWidth="1"/>
  </cols>
  <sheetData>
    <row r="1" spans="1:28" x14ac:dyDescent="0.2">
      <c r="A1" t="str">
        <f>IF(参加者名簿!F5="北海道",LEFT(参加者名簿!F5,3),IF(OR(参加者名簿!F5="大阪府",参加者名簿!F5="京都府"),LEFT(参加者名簿!F5,2),IF(ISERROR(FIND("県",参加者名簿!F5)&gt;0),"東京",LEFT(参加者名簿!F5,FIND("県",参加者名簿!F5)-1))))</f>
        <v>東京</v>
      </c>
      <c r="B1">
        <f>参加者名簿!B12</f>
        <v>0</v>
      </c>
      <c r="C1" t="str">
        <f>参加者名簿!B14</f>
        <v>No</v>
      </c>
      <c r="D1" t="str">
        <f>参加者名簿!C14</f>
        <v>　組手
 　形</v>
      </c>
      <c r="E1" t="str">
        <f>参加者名簿!D14</f>
        <v>部</v>
      </c>
      <c r="F1" t="str">
        <f>参加者名簿!E14</f>
        <v>氏　　名</v>
      </c>
      <c r="G1" t="str">
        <f>参加者名簿!F14</f>
        <v>フリガナ</v>
      </c>
      <c r="H1" t="str">
        <f>参加者名簿!G14</f>
        <v>生年月日
（西暦）</v>
      </c>
      <c r="I1">
        <f>参加者名簿!H14</f>
        <v>0</v>
      </c>
      <c r="J1">
        <f>参加者名簿!I14</f>
        <v>0</v>
      </c>
      <c r="K1">
        <f>参加者名簿!J14</f>
        <v>0</v>
      </c>
      <c r="L1">
        <f>参加者名簿!K14</f>
        <v>0</v>
      </c>
      <c r="M1">
        <f>参加者名簿!L14</f>
        <v>0</v>
      </c>
      <c r="N1" t="str">
        <f>参加者名簿!M14</f>
        <v>年齢
4/1現在</v>
      </c>
      <c r="O1">
        <f>参加者名簿!N14</f>
        <v>0</v>
      </c>
      <c r="P1" t="str">
        <f>参加者名簿!O14</f>
        <v>性別</v>
      </c>
      <c r="Q1" t="str">
        <f>参加者名簿!P14</f>
        <v>段位</v>
      </c>
      <c r="R1" t="str">
        <f>参加者名簿!Q14</f>
        <v>段位取得年月日</v>
      </c>
      <c r="S1">
        <f>参加者名簿!R14</f>
        <v>0</v>
      </c>
      <c r="T1" t="str">
        <f>参加者名簿!S14</f>
        <v>全　空　連
会員証番号</v>
      </c>
      <c r="U1" t="str">
        <f>参加者名簿!T14</f>
        <v>JSPO</v>
      </c>
      <c r="V1">
        <f>参加者名簿!U14</f>
        <v>0</v>
      </c>
      <c r="X1">
        <f>臨時監督申請書!C14</f>
        <v>0</v>
      </c>
      <c r="AB1">
        <f>IF(COUNTIF($X$3:$X$27,X1)&gt;0,2,3)</f>
        <v>3</v>
      </c>
    </row>
    <row r="2" spans="1:28" x14ac:dyDescent="0.2">
      <c r="A2" t="str">
        <f>IF(B2="","",SUM($B2:B$2))</f>
        <v/>
      </c>
      <c r="B2" t="str">
        <f>IF(F2=0,"",IF(COUNTIF($F2:F$2,F2)&gt;1,"",1))</f>
        <v/>
      </c>
      <c r="C2">
        <f>参加者名簿!B10</f>
        <v>0</v>
      </c>
      <c r="D2">
        <f>参加者名簿!C10</f>
        <v>0</v>
      </c>
      <c r="E2">
        <f>参加者名簿!D10</f>
        <v>0</v>
      </c>
      <c r="F2">
        <f>参加者名簿!C10</f>
        <v>0</v>
      </c>
      <c r="G2" t="str">
        <f>参加者名簿!D12</f>
        <v/>
      </c>
      <c r="H2" t="str">
        <f>LEFT(参加者名簿!F11,2)</f>
        <v/>
      </c>
      <c r="I2" t="str">
        <f>MID(参加者名簿!F11,3,2)</f>
        <v/>
      </c>
      <c r="J2" t="str">
        <f>MID(参加者名簿!F11,5,1)</f>
        <v/>
      </c>
      <c r="K2" t="e">
        <f>MID(参加者名簿!F11,FIND(".",参加者名簿!F11)+1,FIND(".",参加者名簿!F11,FIND(".",参加者名簿!F11)+1)-FIND(".",参加者名簿!F11)-1)</f>
        <v>#VALUE!</v>
      </c>
      <c r="L2" t="e">
        <f>MID(参加者名簿!F11,FIND(".",参加者名簿!F11)+1,2)+FIND(".",参加者名簿!F11,FIND(".",参加者名簿!F11)+1)-FIND(".",参加者名簿!F11)-1</f>
        <v>#VALUE!</v>
      </c>
      <c r="M2" t="e">
        <f>MID(参加者名簿!F11,FIND(".",参加者名簿!F11,FIND(".",参加者名簿!F11)+1)+1,2)</f>
        <v>#VALUE!</v>
      </c>
      <c r="N2">
        <f>参加者名簿!M10</f>
        <v>0</v>
      </c>
      <c r="O2" t="str">
        <f>参加者名簿!N10</f>
        <v>日本スポーツ協会指導者・コーチ資格</v>
      </c>
      <c r="P2">
        <f>参加者名簿!$B$11</f>
        <v>0</v>
      </c>
      <c r="Q2">
        <f>参加者名簿!P10</f>
        <v>0</v>
      </c>
      <c r="R2">
        <f>参加者名簿!Q10</f>
        <v>0</v>
      </c>
      <c r="S2">
        <f>参加者名簿!R10</f>
        <v>0</v>
      </c>
      <c r="T2">
        <f>参加者名簿!S10</f>
        <v>0</v>
      </c>
      <c r="U2">
        <f>参加者名簿!V12</f>
        <v>0</v>
      </c>
      <c r="V2" t="str">
        <f>参加者名簿!U10</f>
        <v>教師</v>
      </c>
      <c r="X2">
        <f>F2</f>
        <v>0</v>
      </c>
      <c r="AA2">
        <f>F2</f>
        <v>0</v>
      </c>
      <c r="AB2">
        <f>IF(COUNTIF($X$3:$X$27,X2)&gt;0,2,3)</f>
        <v>3</v>
      </c>
    </row>
    <row r="3" spans="1:28" x14ac:dyDescent="0.2">
      <c r="A3" t="str">
        <f>IF(B3="","",SUM($B$2:B3))</f>
        <v/>
      </c>
      <c r="B3" t="str">
        <f>IF(F3=0,"",IF(COUNTIF($F$2:F3,F3)&gt;1,"",1))</f>
        <v/>
      </c>
      <c r="C3">
        <f>参加者名簿!B16</f>
        <v>1</v>
      </c>
      <c r="D3">
        <f>参加者名簿!C16</f>
        <v>0</v>
      </c>
      <c r="E3" t="str">
        <f>参加者名簿!D16</f>
        <v/>
      </c>
      <c r="F3">
        <f>参加者名簿!E16</f>
        <v>0</v>
      </c>
      <c r="G3" t="str">
        <f>参加者名簿!F16</f>
        <v/>
      </c>
      <c r="H3">
        <f>参加者名簿!G16</f>
        <v>19</v>
      </c>
      <c r="I3">
        <f>参加者名簿!H16</f>
        <v>0</v>
      </c>
      <c r="J3" t="str">
        <f>参加者名簿!I16</f>
        <v>.</v>
      </c>
      <c r="K3">
        <f>参加者名簿!J16</f>
        <v>0</v>
      </c>
      <c r="L3" t="str">
        <f>参加者名簿!K16</f>
        <v>.</v>
      </c>
      <c r="M3">
        <f>参加者名簿!L16</f>
        <v>0</v>
      </c>
      <c r="N3" t="str">
        <f>参加者名簿!M16</f>
        <v>　　 歳</v>
      </c>
      <c r="O3">
        <f>参加者名簿!N16</f>
        <v>0</v>
      </c>
      <c r="P3" t="str">
        <f>参加者名簿!O16</f>
        <v>男</v>
      </c>
      <c r="Q3">
        <f>参加者名簿!P16</f>
        <v>0</v>
      </c>
      <c r="R3" s="232" t="str">
        <f>参加者名簿!Q16</f>
        <v>　　　/　/</v>
      </c>
      <c r="S3" s="232">
        <f>参加者名簿!R16</f>
        <v>0</v>
      </c>
      <c r="T3">
        <f>参加者名簿!S16</f>
        <v>0</v>
      </c>
      <c r="U3">
        <f>参加者名簿!V16</f>
        <v>0</v>
      </c>
      <c r="V3">
        <f>参加者名簿!T16</f>
        <v>0</v>
      </c>
      <c r="W3">
        <v>1</v>
      </c>
      <c r="X3" t="str">
        <f>IF(F3=0,"",F3)</f>
        <v/>
      </c>
      <c r="Y3" t="str">
        <f>IF(F3=0,"",P3&amp;"子"&amp;D3&amp;E3&amp;"部")</f>
        <v/>
      </c>
      <c r="Z3" t="str">
        <f>IF(F3=0,"",P3&amp;"子"&amp;C3)</f>
        <v/>
      </c>
      <c r="AA3" t="str">
        <f>IF(F3=0,"",IF(F3=$F$2,"※監督に同じ",IF(COUNTIF($F$3:F3,F3)&gt;1,CONCATENATE("※",VLOOKUP(F3,$F$3:$Z$26,21,FALSE),"に同じ"),F3)))</f>
        <v/>
      </c>
      <c r="AB3">
        <f>IF(OR(X3=$X$2,X3=$X$1),2,1)</f>
        <v>1</v>
      </c>
    </row>
    <row r="4" spans="1:28" x14ac:dyDescent="0.2">
      <c r="A4" t="str">
        <f>IF(B4="","",SUM($B$2:B4))</f>
        <v/>
      </c>
      <c r="B4" t="str">
        <f>IF(F4=0,"",IF(COUNTIF($F$2:F4,F4)&gt;1,"",1))</f>
        <v/>
      </c>
      <c r="C4">
        <f>参加者名簿!B17</f>
        <v>2</v>
      </c>
      <c r="D4">
        <f>参加者名簿!C17</f>
        <v>0</v>
      </c>
      <c r="E4" t="str">
        <f>参加者名簿!D17</f>
        <v/>
      </c>
      <c r="F4">
        <f>参加者名簿!E17</f>
        <v>0</v>
      </c>
      <c r="G4" t="str">
        <f>参加者名簿!F17</f>
        <v/>
      </c>
      <c r="H4">
        <f>参加者名簿!G17</f>
        <v>19</v>
      </c>
      <c r="I4">
        <f>参加者名簿!H17</f>
        <v>0</v>
      </c>
      <c r="J4" t="str">
        <f>参加者名簿!I17</f>
        <v>.</v>
      </c>
      <c r="K4">
        <f>参加者名簿!J17</f>
        <v>0</v>
      </c>
      <c r="L4" t="str">
        <f>参加者名簿!K17</f>
        <v>.</v>
      </c>
      <c r="M4">
        <f>参加者名簿!L17</f>
        <v>0</v>
      </c>
      <c r="N4" t="str">
        <f>参加者名簿!M17</f>
        <v>　　 歳</v>
      </c>
      <c r="O4">
        <f>参加者名簿!N17</f>
        <v>0</v>
      </c>
      <c r="P4" t="str">
        <f>参加者名簿!O17</f>
        <v>男</v>
      </c>
      <c r="Q4">
        <f>参加者名簿!P17</f>
        <v>0</v>
      </c>
      <c r="R4" s="232" t="str">
        <f>参加者名簿!Q17</f>
        <v>　　　/　/</v>
      </c>
      <c r="S4" s="232">
        <f>参加者名簿!R17</f>
        <v>0</v>
      </c>
      <c r="T4">
        <f>参加者名簿!S17</f>
        <v>0</v>
      </c>
      <c r="U4">
        <f>参加者名簿!V17</f>
        <v>0</v>
      </c>
      <c r="V4">
        <f>参加者名簿!T17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f t="shared" ref="AB4:AB27" si="3">IF(OR(X4=$X$2,X4=$X$1),2,1)</f>
        <v>1</v>
      </c>
    </row>
    <row r="5" spans="1:28" x14ac:dyDescent="0.2">
      <c r="A5" t="str">
        <f>IF(B5="","",SUM($B$2:B5))</f>
        <v/>
      </c>
      <c r="B5" t="str">
        <f>IF(F5=0,"",IF(COUNTIF($F$2:F5,F5)&gt;1,"",1))</f>
        <v/>
      </c>
      <c r="C5">
        <f>参加者名簿!B18</f>
        <v>3</v>
      </c>
      <c r="D5">
        <f>参加者名簿!C18</f>
        <v>0</v>
      </c>
      <c r="E5" t="str">
        <f>参加者名簿!D18</f>
        <v/>
      </c>
      <c r="F5">
        <f>参加者名簿!E18</f>
        <v>0</v>
      </c>
      <c r="G5" t="str">
        <f>参加者名簿!F18</f>
        <v/>
      </c>
      <c r="H5">
        <f>参加者名簿!G18</f>
        <v>19</v>
      </c>
      <c r="I5">
        <f>参加者名簿!H18</f>
        <v>0</v>
      </c>
      <c r="J5" t="str">
        <f>参加者名簿!I18</f>
        <v>.</v>
      </c>
      <c r="K5">
        <f>参加者名簿!J18</f>
        <v>0</v>
      </c>
      <c r="L5" t="str">
        <f>参加者名簿!K18</f>
        <v>.</v>
      </c>
      <c r="M5">
        <f>参加者名簿!L18</f>
        <v>0</v>
      </c>
      <c r="N5" t="str">
        <f>参加者名簿!M18</f>
        <v>　　 歳</v>
      </c>
      <c r="O5">
        <f>参加者名簿!N18</f>
        <v>0</v>
      </c>
      <c r="P5" t="str">
        <f>参加者名簿!O18</f>
        <v>男</v>
      </c>
      <c r="Q5">
        <f>参加者名簿!P18</f>
        <v>0</v>
      </c>
      <c r="R5" s="232" t="str">
        <f>参加者名簿!Q18</f>
        <v>　　　/　/</v>
      </c>
      <c r="S5" s="232">
        <f>参加者名簿!R18</f>
        <v>0</v>
      </c>
      <c r="T5">
        <f>参加者名簿!S18</f>
        <v>0</v>
      </c>
      <c r="U5">
        <f>参加者名簿!V18</f>
        <v>0</v>
      </c>
      <c r="V5">
        <f>参加者名簿!T18</f>
        <v>0</v>
      </c>
      <c r="W5">
        <v>3</v>
      </c>
      <c r="X5" t="str">
        <f t="shared" si="0"/>
        <v/>
      </c>
      <c r="Y5" t="str">
        <f t="shared" si="1"/>
        <v/>
      </c>
      <c r="Z5" t="str">
        <f t="shared" si="2"/>
        <v/>
      </c>
      <c r="AA5" t="str">
        <f>IF(F5=0,"",IF(F5=$F$2,"※監督に同じ",IF(COUNTIF($F$3:F5,F5)&gt;1,CONCATENATE("※",VLOOKUP(F5,$F$3:$Z$26,21,FALSE),"に同じ"),F5)))</f>
        <v/>
      </c>
      <c r="AB5">
        <f t="shared" si="3"/>
        <v>1</v>
      </c>
    </row>
    <row r="6" spans="1:28" x14ac:dyDescent="0.2">
      <c r="A6" t="str">
        <f>IF(B6="","",SUM($B$2:B6))</f>
        <v/>
      </c>
      <c r="B6" t="str">
        <f>IF(F6=0,"",IF(COUNTIF($F$2:F6,F6)&gt;1,"",1))</f>
        <v/>
      </c>
      <c r="C6">
        <f>参加者名簿!B19</f>
        <v>4</v>
      </c>
      <c r="D6">
        <f>参加者名簿!C19</f>
        <v>0</v>
      </c>
      <c r="E6" t="str">
        <f>参加者名簿!D19</f>
        <v/>
      </c>
      <c r="F6">
        <f>参加者名簿!E19</f>
        <v>0</v>
      </c>
      <c r="G6" t="str">
        <f>参加者名簿!F19</f>
        <v/>
      </c>
      <c r="H6">
        <f>参加者名簿!G19</f>
        <v>19</v>
      </c>
      <c r="I6">
        <f>参加者名簿!H19</f>
        <v>0</v>
      </c>
      <c r="J6" t="str">
        <f>参加者名簿!I19</f>
        <v>.</v>
      </c>
      <c r="K6">
        <f>参加者名簿!J19</f>
        <v>0</v>
      </c>
      <c r="L6" t="str">
        <f>参加者名簿!K19</f>
        <v>.</v>
      </c>
      <c r="M6">
        <f>参加者名簿!L19</f>
        <v>0</v>
      </c>
      <c r="N6" t="str">
        <f>参加者名簿!M19</f>
        <v>　　 歳</v>
      </c>
      <c r="O6">
        <f>参加者名簿!N19</f>
        <v>0</v>
      </c>
      <c r="P6" t="str">
        <f>参加者名簿!O19</f>
        <v>男</v>
      </c>
      <c r="Q6">
        <f>参加者名簿!P19</f>
        <v>0</v>
      </c>
      <c r="R6" s="232" t="str">
        <f>参加者名簿!Q19</f>
        <v>　　　/　/</v>
      </c>
      <c r="S6" s="232">
        <f>参加者名簿!R19</f>
        <v>0</v>
      </c>
      <c r="T6">
        <f>参加者名簿!S19</f>
        <v>0</v>
      </c>
      <c r="U6">
        <f>参加者名簿!V19</f>
        <v>0</v>
      </c>
      <c r="V6">
        <f>参加者名簿!T19</f>
        <v>0</v>
      </c>
      <c r="W6">
        <v>4</v>
      </c>
      <c r="X6" t="str">
        <f t="shared" si="0"/>
        <v/>
      </c>
      <c r="Y6" t="str">
        <f t="shared" si="1"/>
        <v/>
      </c>
      <c r="Z6" t="str">
        <f t="shared" si="2"/>
        <v/>
      </c>
      <c r="AA6" t="str">
        <f>IF(F6=0,"",IF(F6=$F$2,"※監督に同じ",IF(COUNTIF($F$3:F6,F6)&gt;1,CONCATENATE("※",VLOOKUP(F6,$F$3:$Z$26,21,FALSE),"に同じ"),F6)))</f>
        <v/>
      </c>
      <c r="AB6">
        <f t="shared" si="3"/>
        <v>1</v>
      </c>
    </row>
    <row r="7" spans="1:28" x14ac:dyDescent="0.2">
      <c r="A7" t="str">
        <f>IF(B7="","",SUM($B$2:B7))</f>
        <v/>
      </c>
      <c r="B7" t="str">
        <f>IF(F7=0,"",IF(COUNTIF($F$2:F7,F7)&gt;1,"",1))</f>
        <v/>
      </c>
      <c r="C7">
        <f>参加者名簿!B20</f>
        <v>5</v>
      </c>
      <c r="D7">
        <f>参加者名簿!C20</f>
        <v>0</v>
      </c>
      <c r="E7" t="str">
        <f>参加者名簿!D20</f>
        <v/>
      </c>
      <c r="F7">
        <f>参加者名簿!E20</f>
        <v>0</v>
      </c>
      <c r="G7" t="str">
        <f>参加者名簿!F20</f>
        <v/>
      </c>
      <c r="H7">
        <f>参加者名簿!G20</f>
        <v>19</v>
      </c>
      <c r="I7">
        <f>参加者名簿!H20</f>
        <v>0</v>
      </c>
      <c r="J7" t="str">
        <f>参加者名簿!I20</f>
        <v>.</v>
      </c>
      <c r="K7">
        <f>参加者名簿!J20</f>
        <v>0</v>
      </c>
      <c r="L7" t="str">
        <f>参加者名簿!K20</f>
        <v>.</v>
      </c>
      <c r="M7">
        <f>参加者名簿!L20</f>
        <v>0</v>
      </c>
      <c r="N7" t="str">
        <f>参加者名簿!M20</f>
        <v>　　 歳</v>
      </c>
      <c r="O7">
        <f>参加者名簿!N20</f>
        <v>0</v>
      </c>
      <c r="P7" t="str">
        <f>参加者名簿!O20</f>
        <v>男</v>
      </c>
      <c r="Q7">
        <f>参加者名簿!P20</f>
        <v>0</v>
      </c>
      <c r="R7" s="232" t="str">
        <f>参加者名簿!Q20</f>
        <v>　　　/　/</v>
      </c>
      <c r="S7" s="232">
        <f>参加者名簿!R20</f>
        <v>0</v>
      </c>
      <c r="T7">
        <f>参加者名簿!S20</f>
        <v>0</v>
      </c>
      <c r="U7">
        <f>参加者名簿!V20</f>
        <v>0</v>
      </c>
      <c r="V7">
        <f>参加者名簿!T20</f>
        <v>0</v>
      </c>
      <c r="W7">
        <v>5</v>
      </c>
      <c r="X7" t="str">
        <f t="shared" si="0"/>
        <v/>
      </c>
      <c r="Y7" t="str">
        <f t="shared" si="1"/>
        <v/>
      </c>
      <c r="Z7" t="str">
        <f t="shared" si="2"/>
        <v/>
      </c>
      <c r="AA7" t="str">
        <f>IF(F7=0,"",IF(F7=$F$2,"※監督に同じ",IF(COUNTIF($F$3:F7,F7)&gt;1,CONCATENATE("※",VLOOKUP(F7,$F$3:$Z$26,21,FALSE),"に同じ"),F7)))</f>
        <v/>
      </c>
      <c r="AB7">
        <f t="shared" si="3"/>
        <v>1</v>
      </c>
    </row>
    <row r="8" spans="1:28" x14ac:dyDescent="0.2">
      <c r="A8" t="str">
        <f>IF(B8="","",SUM($B$2:B8))</f>
        <v/>
      </c>
      <c r="B8" t="str">
        <f>IF(F8=0,"",IF(COUNTIF($F$2:F8,F8)&gt;1,"",1))</f>
        <v/>
      </c>
      <c r="C8">
        <f>参加者名簿!B21</f>
        <v>6</v>
      </c>
      <c r="D8">
        <f>参加者名簿!C21</f>
        <v>0</v>
      </c>
      <c r="E8" t="str">
        <f>参加者名簿!D21</f>
        <v/>
      </c>
      <c r="F8">
        <f>参加者名簿!E21</f>
        <v>0</v>
      </c>
      <c r="G8" t="str">
        <f>参加者名簿!F21</f>
        <v/>
      </c>
      <c r="H8">
        <f>参加者名簿!G21</f>
        <v>19</v>
      </c>
      <c r="I8">
        <f>参加者名簿!H21</f>
        <v>0</v>
      </c>
      <c r="J8" t="str">
        <f>参加者名簿!I21</f>
        <v>.</v>
      </c>
      <c r="K8">
        <f>参加者名簿!J21</f>
        <v>0</v>
      </c>
      <c r="L8" t="str">
        <f>参加者名簿!K21</f>
        <v>.</v>
      </c>
      <c r="M8">
        <f>参加者名簿!L21</f>
        <v>0</v>
      </c>
      <c r="N8" t="str">
        <f>参加者名簿!M21</f>
        <v>　　 歳</v>
      </c>
      <c r="O8">
        <f>参加者名簿!N21</f>
        <v>0</v>
      </c>
      <c r="P8" t="str">
        <f>参加者名簿!O21</f>
        <v>男</v>
      </c>
      <c r="Q8">
        <f>参加者名簿!P21</f>
        <v>0</v>
      </c>
      <c r="R8" s="232" t="str">
        <f>参加者名簿!Q21</f>
        <v>　　　/　/</v>
      </c>
      <c r="S8" s="232">
        <f>参加者名簿!R21</f>
        <v>0</v>
      </c>
      <c r="T8">
        <f>参加者名簿!S21</f>
        <v>0</v>
      </c>
      <c r="U8">
        <f>参加者名簿!V21</f>
        <v>0</v>
      </c>
      <c r="V8">
        <f>参加者名簿!T21</f>
        <v>0</v>
      </c>
      <c r="W8">
        <v>6</v>
      </c>
      <c r="X8" t="str">
        <f t="shared" si="0"/>
        <v/>
      </c>
      <c r="Y8" t="str">
        <f t="shared" si="1"/>
        <v/>
      </c>
      <c r="Z8" t="str">
        <f t="shared" si="2"/>
        <v/>
      </c>
      <c r="AA8" t="str">
        <f>IF(F8=0,"",IF(F8=$F$2,"※監督に同じ",IF(COUNTIF($F$3:F8,F8)&gt;1,CONCATENATE("※",VLOOKUP(F8,$F$3:$Z$26,21,FALSE),"に同じ"),F8)))</f>
        <v/>
      </c>
      <c r="AB8">
        <f t="shared" si="3"/>
        <v>1</v>
      </c>
    </row>
    <row r="9" spans="1:28" x14ac:dyDescent="0.2">
      <c r="A9" t="str">
        <f>IF(B9="","",SUM($B$2:B9))</f>
        <v/>
      </c>
      <c r="B9" t="str">
        <f>IF(F9=0,"",IF(COUNTIF($F$2:F9,F9)&gt;1,"",1))</f>
        <v/>
      </c>
      <c r="C9">
        <f>参加者名簿!B22</f>
        <v>7</v>
      </c>
      <c r="D9">
        <f>参加者名簿!C22</f>
        <v>0</v>
      </c>
      <c r="E9" t="str">
        <f>参加者名簿!D22</f>
        <v/>
      </c>
      <c r="F9">
        <f>参加者名簿!E22</f>
        <v>0</v>
      </c>
      <c r="G9" t="str">
        <f>参加者名簿!F22</f>
        <v/>
      </c>
      <c r="H9">
        <f>参加者名簿!G22</f>
        <v>19</v>
      </c>
      <c r="I9">
        <f>参加者名簿!H22</f>
        <v>0</v>
      </c>
      <c r="J9" t="str">
        <f>参加者名簿!I22</f>
        <v>.</v>
      </c>
      <c r="K9">
        <f>参加者名簿!J22</f>
        <v>0</v>
      </c>
      <c r="L9" t="str">
        <f>参加者名簿!K22</f>
        <v>.</v>
      </c>
      <c r="M9">
        <f>参加者名簿!L22</f>
        <v>0</v>
      </c>
      <c r="N9" t="str">
        <f>参加者名簿!M22</f>
        <v>　　 歳</v>
      </c>
      <c r="O9">
        <f>参加者名簿!N22</f>
        <v>0</v>
      </c>
      <c r="P9" t="str">
        <f>参加者名簿!O22</f>
        <v>男</v>
      </c>
      <c r="Q9">
        <f>参加者名簿!P22</f>
        <v>0</v>
      </c>
      <c r="R9" s="232" t="str">
        <f>参加者名簿!Q22</f>
        <v>　　　/　/</v>
      </c>
      <c r="S9" s="232">
        <f>参加者名簿!R22</f>
        <v>0</v>
      </c>
      <c r="T9">
        <f>参加者名簿!S22</f>
        <v>0</v>
      </c>
      <c r="U9">
        <f>参加者名簿!V22</f>
        <v>0</v>
      </c>
      <c r="V9">
        <f>参加者名簿!T22</f>
        <v>0</v>
      </c>
      <c r="W9">
        <v>7</v>
      </c>
      <c r="X9" t="str">
        <f t="shared" si="0"/>
        <v/>
      </c>
      <c r="Y9" t="str">
        <f t="shared" si="1"/>
        <v/>
      </c>
      <c r="Z9" t="str">
        <f t="shared" si="2"/>
        <v/>
      </c>
      <c r="AA9" t="str">
        <f>IF(F9=0,"",IF(F9=$F$2,"※監督に同じ",IF(COUNTIF($F$3:F9,F9)&gt;1,CONCATENATE("※",VLOOKUP(F9,$F$3:$Z$26,21,FALSE),"に同じ"),F9)))</f>
        <v/>
      </c>
      <c r="AB9">
        <f t="shared" si="3"/>
        <v>1</v>
      </c>
    </row>
    <row r="10" spans="1:28" x14ac:dyDescent="0.2">
      <c r="A10" t="str">
        <f>IF(B10="","",SUM($B$2:B10))</f>
        <v/>
      </c>
      <c r="B10" t="str">
        <f>IF(F10=0,"",IF(COUNTIF($F$2:F10,F10)&gt;1,"",1))</f>
        <v/>
      </c>
      <c r="C10">
        <f>参加者名簿!B23</f>
        <v>8</v>
      </c>
      <c r="D10">
        <f>参加者名簿!C23</f>
        <v>0</v>
      </c>
      <c r="E10" t="str">
        <f>参加者名簿!D23</f>
        <v/>
      </c>
      <c r="F10">
        <f>参加者名簿!E23</f>
        <v>0</v>
      </c>
      <c r="G10" t="str">
        <f>参加者名簿!F23</f>
        <v/>
      </c>
      <c r="H10">
        <f>参加者名簿!G23</f>
        <v>19</v>
      </c>
      <c r="I10">
        <f>参加者名簿!H23</f>
        <v>0</v>
      </c>
      <c r="J10" t="str">
        <f>参加者名簿!I23</f>
        <v>.</v>
      </c>
      <c r="K10">
        <f>参加者名簿!J23</f>
        <v>0</v>
      </c>
      <c r="L10" t="str">
        <f>参加者名簿!K23</f>
        <v>.</v>
      </c>
      <c r="M10">
        <f>参加者名簿!L23</f>
        <v>0</v>
      </c>
      <c r="N10" t="str">
        <f>参加者名簿!M23</f>
        <v>　　 歳</v>
      </c>
      <c r="O10">
        <f>参加者名簿!N23</f>
        <v>0</v>
      </c>
      <c r="P10" t="str">
        <f>参加者名簿!O23</f>
        <v>男</v>
      </c>
      <c r="Q10">
        <f>参加者名簿!P23</f>
        <v>0</v>
      </c>
      <c r="R10" s="232" t="str">
        <f>参加者名簿!Q23</f>
        <v>　　　/　/</v>
      </c>
      <c r="S10" s="232">
        <f>参加者名簿!R23</f>
        <v>0</v>
      </c>
      <c r="T10">
        <f>参加者名簿!S23</f>
        <v>0</v>
      </c>
      <c r="U10">
        <f>参加者名簿!V23</f>
        <v>0</v>
      </c>
      <c r="V10">
        <f>参加者名簿!T23</f>
        <v>0</v>
      </c>
      <c r="W10">
        <v>8</v>
      </c>
      <c r="X10" t="str">
        <f t="shared" si="0"/>
        <v/>
      </c>
      <c r="Y10" t="str">
        <f t="shared" si="1"/>
        <v/>
      </c>
      <c r="Z10" t="str">
        <f t="shared" si="2"/>
        <v/>
      </c>
      <c r="AA10" t="str">
        <f>IF(F10=0,"",IF(F10=$F$2,"※監督に同じ",IF(COUNTIF($F$3:F10,F10)&gt;1,CONCATENATE("※",VLOOKUP(F10,$F$3:$Z$26,21,FALSE),"に同じ"),F10)))</f>
        <v/>
      </c>
      <c r="AB10">
        <f t="shared" si="3"/>
        <v>1</v>
      </c>
    </row>
    <row r="11" spans="1:28" x14ac:dyDescent="0.2">
      <c r="A11" t="str">
        <f>IF(B11="","",SUM($B$2:B11))</f>
        <v/>
      </c>
      <c r="B11" t="str">
        <f>IF(F11=0,"",IF(COUNTIF($F$2:F11,F11)&gt;1,"",1))</f>
        <v/>
      </c>
      <c r="C11">
        <f>参加者名簿!B24</f>
        <v>9</v>
      </c>
      <c r="D11">
        <f>参加者名簿!C24</f>
        <v>0</v>
      </c>
      <c r="E11" t="str">
        <f>参加者名簿!D24</f>
        <v/>
      </c>
      <c r="F11">
        <f>参加者名簿!E24</f>
        <v>0</v>
      </c>
      <c r="G11" t="str">
        <f>参加者名簿!F24</f>
        <v/>
      </c>
      <c r="H11">
        <f>参加者名簿!G24</f>
        <v>19</v>
      </c>
      <c r="I11">
        <f>参加者名簿!H24</f>
        <v>0</v>
      </c>
      <c r="J11" t="str">
        <f>参加者名簿!I24</f>
        <v>.</v>
      </c>
      <c r="K11">
        <f>参加者名簿!J24</f>
        <v>0</v>
      </c>
      <c r="L11" t="str">
        <f>参加者名簿!K24</f>
        <v>.</v>
      </c>
      <c r="M11">
        <f>参加者名簿!L24</f>
        <v>0</v>
      </c>
      <c r="N11" t="str">
        <f>参加者名簿!M24</f>
        <v>　　 歳</v>
      </c>
      <c r="O11">
        <f>参加者名簿!N24</f>
        <v>0</v>
      </c>
      <c r="P11" t="str">
        <f>参加者名簿!O24</f>
        <v>男</v>
      </c>
      <c r="Q11">
        <f>参加者名簿!P24</f>
        <v>0</v>
      </c>
      <c r="R11" s="232" t="str">
        <f>参加者名簿!Q24</f>
        <v>　　　/　/</v>
      </c>
      <c r="S11" s="232">
        <f>参加者名簿!R24</f>
        <v>0</v>
      </c>
      <c r="T11">
        <f>参加者名簿!S24</f>
        <v>0</v>
      </c>
      <c r="U11">
        <f>参加者名簿!V24</f>
        <v>0</v>
      </c>
      <c r="V11">
        <f>参加者名簿!T24</f>
        <v>0</v>
      </c>
      <c r="W11">
        <v>9</v>
      </c>
      <c r="X11" t="str">
        <f t="shared" si="0"/>
        <v/>
      </c>
      <c r="Y11" t="str">
        <f t="shared" si="1"/>
        <v/>
      </c>
      <c r="Z11" t="str">
        <f t="shared" si="2"/>
        <v/>
      </c>
      <c r="AA11" t="str">
        <f>IF(F11=0,"",IF(F11=$F$2,"※監督に同じ",IF(COUNTIF($F$3:F11,F11)&gt;1,CONCATENATE("※",VLOOKUP(F11,$F$3:$Z$26,21,FALSE),"に同じ"),F11)))</f>
        <v/>
      </c>
      <c r="AB11">
        <f t="shared" si="3"/>
        <v>1</v>
      </c>
    </row>
    <row r="12" spans="1:28" x14ac:dyDescent="0.2">
      <c r="A12" t="str">
        <f>IF(B12="","",SUM($B$2:B12))</f>
        <v/>
      </c>
      <c r="B12" t="str">
        <f>IF(F12=0,"",IF(COUNTIF($F$2:F12,F12)&gt;1,"",1))</f>
        <v/>
      </c>
      <c r="C12">
        <f>参加者名簿!B25</f>
        <v>10</v>
      </c>
      <c r="D12">
        <f>参加者名簿!C25</f>
        <v>0</v>
      </c>
      <c r="E12" t="str">
        <f>参加者名簿!D25</f>
        <v/>
      </c>
      <c r="F12">
        <f>参加者名簿!E25</f>
        <v>0</v>
      </c>
      <c r="G12" t="str">
        <f>参加者名簿!F25</f>
        <v/>
      </c>
      <c r="H12">
        <f>参加者名簿!G25</f>
        <v>19</v>
      </c>
      <c r="I12">
        <f>参加者名簿!H25</f>
        <v>0</v>
      </c>
      <c r="J12" t="str">
        <f>参加者名簿!I25</f>
        <v>.</v>
      </c>
      <c r="K12">
        <f>参加者名簿!J25</f>
        <v>0</v>
      </c>
      <c r="L12" t="str">
        <f>参加者名簿!K25</f>
        <v>.</v>
      </c>
      <c r="M12">
        <f>参加者名簿!L25</f>
        <v>0</v>
      </c>
      <c r="N12" t="str">
        <f>参加者名簿!M25</f>
        <v>　　 歳</v>
      </c>
      <c r="O12">
        <f>参加者名簿!N25</f>
        <v>0</v>
      </c>
      <c r="P12" t="str">
        <f>参加者名簿!O25</f>
        <v>男</v>
      </c>
      <c r="Q12">
        <f>参加者名簿!P25</f>
        <v>0</v>
      </c>
      <c r="R12" s="232" t="str">
        <f>参加者名簿!Q25</f>
        <v>　　　/　/</v>
      </c>
      <c r="S12" s="232">
        <f>参加者名簿!R25</f>
        <v>0</v>
      </c>
      <c r="T12">
        <f>参加者名簿!S25</f>
        <v>0</v>
      </c>
      <c r="U12">
        <f>参加者名簿!V25</f>
        <v>0</v>
      </c>
      <c r="V12">
        <f>参加者名簿!T25</f>
        <v>0</v>
      </c>
      <c r="W12">
        <v>10</v>
      </c>
      <c r="X12" t="str">
        <f t="shared" si="0"/>
        <v/>
      </c>
      <c r="Y12" t="str">
        <f t="shared" si="1"/>
        <v/>
      </c>
      <c r="Z12" t="str">
        <f t="shared" si="2"/>
        <v/>
      </c>
      <c r="AA12" t="str">
        <f>IF(F12=0,"",IF(F12=$F$2,"※監督に同じ",IF(COUNTIF($F$3:F12,F12)&gt;1,CONCATENATE("※",VLOOKUP(F12,$F$3:$Z$26,21,FALSE),"に同じ"),F12)))</f>
        <v/>
      </c>
      <c r="AB12">
        <f t="shared" si="3"/>
        <v>1</v>
      </c>
    </row>
    <row r="13" spans="1:28" x14ac:dyDescent="0.2">
      <c r="A13" t="str">
        <f>IF(B13="","",SUM($B$2:B13))</f>
        <v/>
      </c>
      <c r="B13" t="str">
        <f>IF(F13=0,"",IF(COUNTIF($F$2:F13,F13)&gt;1,"",1))</f>
        <v/>
      </c>
      <c r="C13">
        <f>参加者名簿!B26</f>
        <v>11</v>
      </c>
      <c r="D13">
        <f>参加者名簿!C26</f>
        <v>0</v>
      </c>
      <c r="E13" t="str">
        <f>参加者名簿!D26</f>
        <v/>
      </c>
      <c r="F13">
        <f>参加者名簿!E26</f>
        <v>0</v>
      </c>
      <c r="G13" t="str">
        <f>参加者名簿!F26</f>
        <v/>
      </c>
      <c r="H13">
        <f>参加者名簿!G26</f>
        <v>19</v>
      </c>
      <c r="I13">
        <f>参加者名簿!H26</f>
        <v>0</v>
      </c>
      <c r="J13" t="str">
        <f>参加者名簿!I26</f>
        <v>.</v>
      </c>
      <c r="K13">
        <f>参加者名簿!J26</f>
        <v>0</v>
      </c>
      <c r="L13" t="str">
        <f>参加者名簿!K26</f>
        <v>.</v>
      </c>
      <c r="M13">
        <f>参加者名簿!L26</f>
        <v>0</v>
      </c>
      <c r="N13" t="str">
        <f>参加者名簿!M26</f>
        <v>　　 歳</v>
      </c>
      <c r="O13">
        <f>参加者名簿!N26</f>
        <v>0</v>
      </c>
      <c r="P13" t="str">
        <f>参加者名簿!O26</f>
        <v>男</v>
      </c>
      <c r="Q13">
        <f>参加者名簿!P26</f>
        <v>0</v>
      </c>
      <c r="R13" s="232" t="str">
        <f>参加者名簿!Q26</f>
        <v>　　　/　/</v>
      </c>
      <c r="S13" s="232">
        <f>参加者名簿!R26</f>
        <v>0</v>
      </c>
      <c r="T13">
        <f>参加者名簿!S26</f>
        <v>0</v>
      </c>
      <c r="U13">
        <f>参加者名簿!V26</f>
        <v>0</v>
      </c>
      <c r="V13">
        <f>参加者名簿!T26</f>
        <v>0</v>
      </c>
      <c r="W13">
        <v>11</v>
      </c>
      <c r="X13" t="str">
        <f t="shared" si="0"/>
        <v/>
      </c>
      <c r="Y13" t="str">
        <f t="shared" si="1"/>
        <v/>
      </c>
      <c r="Z13" t="str">
        <f t="shared" si="2"/>
        <v/>
      </c>
      <c r="AA13" t="str">
        <f>IF(F13=0,"",IF(F13=$F$2,"※監督に同じ",IF(COUNTIF($F$3:F13,F13)&gt;1,CONCATENATE("※",VLOOKUP(F13,$F$3:$Z$26,21,FALSE),"に同じ"),F13)))</f>
        <v/>
      </c>
      <c r="AB13">
        <f t="shared" si="3"/>
        <v>1</v>
      </c>
    </row>
    <row r="14" spans="1:28" x14ac:dyDescent="0.2">
      <c r="A14" t="str">
        <f>IF(B14="","",SUM($B$2:B14))</f>
        <v/>
      </c>
      <c r="B14" t="str">
        <f>IF(F14=0,"",IF(COUNTIF($F$2:F14,F14)&gt;1,"",1))</f>
        <v/>
      </c>
      <c r="C14">
        <f>参加者名簿!B27</f>
        <v>12</v>
      </c>
      <c r="D14">
        <f>参加者名簿!C27</f>
        <v>0</v>
      </c>
      <c r="E14" t="str">
        <f>参加者名簿!D27</f>
        <v/>
      </c>
      <c r="F14">
        <f>参加者名簿!E27</f>
        <v>0</v>
      </c>
      <c r="G14">
        <f>参加者名簿!F27</f>
        <v>0</v>
      </c>
      <c r="H14">
        <f>参加者名簿!G27</f>
        <v>19</v>
      </c>
      <c r="I14">
        <f>参加者名簿!H27</f>
        <v>0</v>
      </c>
      <c r="J14" t="str">
        <f>参加者名簿!I27</f>
        <v>.</v>
      </c>
      <c r="K14">
        <f>参加者名簿!J27</f>
        <v>0</v>
      </c>
      <c r="L14" t="str">
        <f>参加者名簿!K27</f>
        <v>.</v>
      </c>
      <c r="M14">
        <f>参加者名簿!L27</f>
        <v>0</v>
      </c>
      <c r="N14" t="str">
        <f>参加者名簿!M27</f>
        <v>　　 歳</v>
      </c>
      <c r="O14">
        <f>参加者名簿!N27</f>
        <v>0</v>
      </c>
      <c r="P14" t="str">
        <f>参加者名簿!O27</f>
        <v>男</v>
      </c>
      <c r="Q14">
        <f>参加者名簿!P27</f>
        <v>0</v>
      </c>
      <c r="R14" s="232" t="str">
        <f>参加者名簿!Q27</f>
        <v>　　　/　/</v>
      </c>
      <c r="S14" s="232">
        <f>参加者名簿!R27</f>
        <v>0</v>
      </c>
      <c r="T14">
        <f>参加者名簿!S27</f>
        <v>0</v>
      </c>
      <c r="U14">
        <f>参加者名簿!V27</f>
        <v>0</v>
      </c>
      <c r="V14">
        <f>参加者名簿!T27</f>
        <v>0</v>
      </c>
      <c r="W14">
        <v>12</v>
      </c>
      <c r="X14" t="str">
        <f t="shared" si="0"/>
        <v/>
      </c>
      <c r="Y14" t="str">
        <f t="shared" si="1"/>
        <v/>
      </c>
      <c r="Z14" t="str">
        <f t="shared" si="2"/>
        <v/>
      </c>
      <c r="AA14" t="str">
        <f>IF(F14=0,"",IF(F14=$F$2,"※監督に同じ",IF(COUNTIF($F$3:F14,F14)&gt;1,CONCATENATE("※",VLOOKUP(F14,$F$3:$Z$26,21,FALSE),"に同じ"),F14)))</f>
        <v/>
      </c>
      <c r="AB14">
        <f t="shared" si="3"/>
        <v>1</v>
      </c>
    </row>
    <row r="15" spans="1:28" x14ac:dyDescent="0.2">
      <c r="A15" t="str">
        <f>IF(B15="","",SUM($B$2:B15))</f>
        <v/>
      </c>
      <c r="B15" t="str">
        <f>IF(F15=0,"",IF(COUNTIF($F$2:F15,F15)&gt;1,"",1))</f>
        <v/>
      </c>
      <c r="C15">
        <f>参加者名簿!B28</f>
        <v>13</v>
      </c>
      <c r="D15">
        <f>参加者名簿!C28</f>
        <v>0</v>
      </c>
      <c r="E15" t="str">
        <f>参加者名簿!D28</f>
        <v/>
      </c>
      <c r="F15">
        <f>参加者名簿!E28</f>
        <v>0</v>
      </c>
      <c r="G15" t="str">
        <f>参加者名簿!F28</f>
        <v/>
      </c>
      <c r="H15">
        <f>参加者名簿!G28</f>
        <v>19</v>
      </c>
      <c r="I15">
        <f>参加者名簿!H28</f>
        <v>0</v>
      </c>
      <c r="J15" t="str">
        <f>参加者名簿!I28</f>
        <v>.</v>
      </c>
      <c r="K15">
        <f>参加者名簿!J28</f>
        <v>0</v>
      </c>
      <c r="L15" t="str">
        <f>参加者名簿!K28</f>
        <v>.</v>
      </c>
      <c r="M15">
        <f>参加者名簿!L28</f>
        <v>0</v>
      </c>
      <c r="N15" t="str">
        <f>参加者名簿!M28</f>
        <v>　　 歳</v>
      </c>
      <c r="O15">
        <f>参加者名簿!N28</f>
        <v>0</v>
      </c>
      <c r="P15" t="str">
        <f>参加者名簿!O28</f>
        <v>男</v>
      </c>
      <c r="Q15">
        <f>参加者名簿!P28</f>
        <v>0</v>
      </c>
      <c r="R15" s="232" t="str">
        <f>参加者名簿!Q28</f>
        <v>　　　/　/</v>
      </c>
      <c r="S15" s="232">
        <f>参加者名簿!R28</f>
        <v>0</v>
      </c>
      <c r="T15">
        <f>参加者名簿!S28</f>
        <v>0</v>
      </c>
      <c r="U15">
        <f>参加者名簿!V28</f>
        <v>0</v>
      </c>
      <c r="V15">
        <f>参加者名簿!T28</f>
        <v>0</v>
      </c>
      <c r="W15">
        <v>13</v>
      </c>
      <c r="X15" t="str">
        <f t="shared" si="0"/>
        <v/>
      </c>
      <c r="Y15" t="str">
        <f t="shared" si="1"/>
        <v/>
      </c>
      <c r="Z15" t="str">
        <f t="shared" si="2"/>
        <v/>
      </c>
      <c r="AA15" t="str">
        <f>IF(F15=0,"",IF(F15=$F$2,"※監督に同じ",IF(COUNTIF($F$3:F15,F15)&gt;1,CONCATENATE("※",VLOOKUP(F15,$F$3:$Z$26,21,FALSE),"に同じ"),F15)))</f>
        <v/>
      </c>
      <c r="AB15">
        <f t="shared" si="3"/>
        <v>1</v>
      </c>
    </row>
    <row r="16" spans="1:28" x14ac:dyDescent="0.2">
      <c r="A16" t="str">
        <f>IF(B16="","",SUM($B$2:B16))</f>
        <v/>
      </c>
      <c r="B16" t="str">
        <f>IF(F16=0,"",IF(COUNTIF($F$2:F16,F16)&gt;1,"",1))</f>
        <v/>
      </c>
      <c r="C16">
        <f>参加者名簿!B29</f>
        <v>14</v>
      </c>
      <c r="D16">
        <f>参加者名簿!C29</f>
        <v>0</v>
      </c>
      <c r="E16" t="str">
        <f>参加者名簿!D29</f>
        <v/>
      </c>
      <c r="F16">
        <f>参加者名簿!E29</f>
        <v>0</v>
      </c>
      <c r="G16" t="str">
        <f>参加者名簿!F29</f>
        <v/>
      </c>
      <c r="H16">
        <f>参加者名簿!G29</f>
        <v>19</v>
      </c>
      <c r="I16">
        <f>参加者名簿!H29</f>
        <v>0</v>
      </c>
      <c r="J16" t="str">
        <f>参加者名簿!I29</f>
        <v>.</v>
      </c>
      <c r="K16">
        <f>参加者名簿!J29</f>
        <v>0</v>
      </c>
      <c r="L16" t="str">
        <f>参加者名簿!K29</f>
        <v>.</v>
      </c>
      <c r="M16">
        <f>参加者名簿!L29</f>
        <v>0</v>
      </c>
      <c r="N16" t="str">
        <f>参加者名簿!M29</f>
        <v>　　 歳</v>
      </c>
      <c r="O16">
        <f>参加者名簿!N29</f>
        <v>0</v>
      </c>
      <c r="P16" t="str">
        <f>参加者名簿!O29</f>
        <v>男</v>
      </c>
      <c r="Q16">
        <f>参加者名簿!P29</f>
        <v>0</v>
      </c>
      <c r="R16" s="232" t="str">
        <f>参加者名簿!Q29</f>
        <v>　　　/　/</v>
      </c>
      <c r="S16" s="232">
        <f>参加者名簿!R29</f>
        <v>0</v>
      </c>
      <c r="T16">
        <f>参加者名簿!S29</f>
        <v>0</v>
      </c>
      <c r="U16">
        <f>参加者名簿!V29</f>
        <v>0</v>
      </c>
      <c r="V16">
        <f>参加者名簿!T29</f>
        <v>0</v>
      </c>
      <c r="W16">
        <v>14</v>
      </c>
      <c r="X16" t="str">
        <f t="shared" si="0"/>
        <v/>
      </c>
      <c r="Y16" t="str">
        <f t="shared" si="1"/>
        <v/>
      </c>
      <c r="Z16" t="str">
        <f t="shared" si="2"/>
        <v/>
      </c>
      <c r="AA16" t="str">
        <f>IF(F16=0,"",IF(F16=$F$2,"※監督に同じ",IF(COUNTIF($F$3:F16,F16)&gt;1,CONCATENATE("※",VLOOKUP(F16,$F$3:$Z$26,21,FALSE),"に同じ"),F16)))</f>
        <v/>
      </c>
      <c r="AB16">
        <f t="shared" si="3"/>
        <v>1</v>
      </c>
    </row>
    <row r="17" spans="1:28" x14ac:dyDescent="0.2">
      <c r="A17" t="str">
        <f>IF(B17="","",SUM($B$2:B17))</f>
        <v/>
      </c>
      <c r="B17" t="str">
        <f>IF(F17=0,"",IF(COUNTIF($F$2:F17,F17)&gt;1,"",1))</f>
        <v/>
      </c>
      <c r="C17">
        <f>参加者名簿!B30</f>
        <v>15</v>
      </c>
      <c r="D17">
        <f>参加者名簿!C30</f>
        <v>0</v>
      </c>
      <c r="E17" t="str">
        <f>参加者名簿!D30</f>
        <v/>
      </c>
      <c r="F17">
        <f>参加者名簿!E30</f>
        <v>0</v>
      </c>
      <c r="G17" t="str">
        <f>参加者名簿!F30</f>
        <v/>
      </c>
      <c r="H17">
        <f>参加者名簿!G30</f>
        <v>19</v>
      </c>
      <c r="I17">
        <f>参加者名簿!H30</f>
        <v>0</v>
      </c>
      <c r="J17" t="str">
        <f>参加者名簿!I30</f>
        <v>.</v>
      </c>
      <c r="K17">
        <f>参加者名簿!J30</f>
        <v>0</v>
      </c>
      <c r="L17" t="str">
        <f>参加者名簿!K30</f>
        <v>.</v>
      </c>
      <c r="M17">
        <f>参加者名簿!L30</f>
        <v>0</v>
      </c>
      <c r="N17" t="str">
        <f>参加者名簿!M30</f>
        <v>　　 歳</v>
      </c>
      <c r="O17">
        <f>参加者名簿!N30</f>
        <v>0</v>
      </c>
      <c r="P17" t="str">
        <f>参加者名簿!O30</f>
        <v>男</v>
      </c>
      <c r="Q17">
        <f>参加者名簿!P30</f>
        <v>0</v>
      </c>
      <c r="R17" s="232" t="str">
        <f>参加者名簿!Q30</f>
        <v>　　　/　/</v>
      </c>
      <c r="S17" s="232">
        <f>参加者名簿!R30</f>
        <v>0</v>
      </c>
      <c r="T17">
        <f>参加者名簿!S30</f>
        <v>0</v>
      </c>
      <c r="U17">
        <f>参加者名簿!V30</f>
        <v>0</v>
      </c>
      <c r="V17">
        <f>参加者名簿!T30</f>
        <v>0</v>
      </c>
      <c r="W17">
        <v>15</v>
      </c>
      <c r="X17" t="str">
        <f t="shared" si="0"/>
        <v/>
      </c>
      <c r="Y17" t="str">
        <f t="shared" si="1"/>
        <v/>
      </c>
      <c r="Z17" t="str">
        <f t="shared" si="2"/>
        <v/>
      </c>
      <c r="AA17" t="str">
        <f>IF(F17=0,"",IF(F17=$F$2,"※監督に同じ",IF(COUNTIF($F$3:F17,F17)&gt;1,CONCATENATE("※",VLOOKUP(F17,$F$3:$Z$26,21,FALSE),"に同じ"),F17)))</f>
        <v/>
      </c>
      <c r="AB17">
        <f t="shared" si="3"/>
        <v>1</v>
      </c>
    </row>
    <row r="18" spans="1:28" x14ac:dyDescent="0.2">
      <c r="A18" t="str">
        <f>IF(B18="","",SUM($B$2:B18))</f>
        <v/>
      </c>
      <c r="B18" t="str">
        <f>IF(F18=0,"",IF(COUNTIF($F$2:F18,F18)&gt;1,"",1))</f>
        <v/>
      </c>
      <c r="C18">
        <f>参加者名簿!B31</f>
        <v>1</v>
      </c>
      <c r="D18">
        <f>参加者名簿!C31</f>
        <v>0</v>
      </c>
      <c r="E18" t="str">
        <f>参加者名簿!D31</f>
        <v/>
      </c>
      <c r="F18">
        <f>参加者名簿!E31</f>
        <v>0</v>
      </c>
      <c r="G18" t="str">
        <f>参加者名簿!F31</f>
        <v/>
      </c>
      <c r="H18">
        <f>参加者名簿!G31</f>
        <v>19</v>
      </c>
      <c r="I18">
        <f>参加者名簿!H31</f>
        <v>0</v>
      </c>
      <c r="J18" t="str">
        <f>参加者名簿!I31</f>
        <v>.</v>
      </c>
      <c r="K18">
        <f>参加者名簿!J31</f>
        <v>0</v>
      </c>
      <c r="L18" t="str">
        <f>参加者名簿!K31</f>
        <v>.</v>
      </c>
      <c r="M18">
        <f>参加者名簿!L31</f>
        <v>0</v>
      </c>
      <c r="N18" t="str">
        <f>参加者名簿!M31</f>
        <v>　　 歳</v>
      </c>
      <c r="O18">
        <f>参加者名簿!N31</f>
        <v>0</v>
      </c>
      <c r="P18" t="str">
        <f>参加者名簿!O31</f>
        <v>女</v>
      </c>
      <c r="Q18">
        <f>参加者名簿!P31</f>
        <v>0</v>
      </c>
      <c r="R18" s="232" t="str">
        <f>参加者名簿!Q31</f>
        <v>　　　/　/</v>
      </c>
      <c r="S18" s="232">
        <f>参加者名簿!R31</f>
        <v>0</v>
      </c>
      <c r="T18">
        <f>参加者名簿!S31</f>
        <v>0</v>
      </c>
      <c r="U18">
        <f>参加者名簿!V31</f>
        <v>0</v>
      </c>
      <c r="V18">
        <f>参加者名簿!T31</f>
        <v>0</v>
      </c>
      <c r="W18">
        <v>16</v>
      </c>
      <c r="X18" t="str">
        <f t="shared" si="0"/>
        <v/>
      </c>
      <c r="Y18" t="str">
        <f t="shared" si="1"/>
        <v/>
      </c>
      <c r="Z18" t="str">
        <f t="shared" si="2"/>
        <v/>
      </c>
      <c r="AA18" t="str">
        <f>IF(F18=0,"",IF(F18=$F$2,"※監督に同じ",IF(COUNTIF($F$3:F18,F18)&gt;1,CONCATENATE("※",VLOOKUP(F18,$F$3:$Z$26,21,FALSE),"に同じ"),F18)))</f>
        <v/>
      </c>
      <c r="AB18">
        <f t="shared" si="3"/>
        <v>1</v>
      </c>
    </row>
    <row r="19" spans="1:28" x14ac:dyDescent="0.2">
      <c r="A19" t="str">
        <f>IF(B19="","",SUM($B$2:B19))</f>
        <v/>
      </c>
      <c r="B19" t="str">
        <f>IF(F19=0,"",IF(COUNTIF($F$2:F19,F19)&gt;1,"",1))</f>
        <v/>
      </c>
      <c r="C19">
        <f>参加者名簿!B32</f>
        <v>2</v>
      </c>
      <c r="D19">
        <f>参加者名簿!C32</f>
        <v>0</v>
      </c>
      <c r="E19" t="str">
        <f>参加者名簿!D32</f>
        <v/>
      </c>
      <c r="F19">
        <f>参加者名簿!E32</f>
        <v>0</v>
      </c>
      <c r="G19" t="str">
        <f>参加者名簿!F32</f>
        <v/>
      </c>
      <c r="H19">
        <f>参加者名簿!G32</f>
        <v>19</v>
      </c>
      <c r="I19">
        <f>参加者名簿!H32</f>
        <v>0</v>
      </c>
      <c r="J19" t="str">
        <f>参加者名簿!I32</f>
        <v>.</v>
      </c>
      <c r="K19">
        <f>参加者名簿!J32</f>
        <v>0</v>
      </c>
      <c r="L19" t="str">
        <f>参加者名簿!K32</f>
        <v>.</v>
      </c>
      <c r="M19">
        <f>参加者名簿!L32</f>
        <v>0</v>
      </c>
      <c r="N19" t="str">
        <f>参加者名簿!M32</f>
        <v>　　 歳</v>
      </c>
      <c r="O19">
        <f>参加者名簿!N32</f>
        <v>0</v>
      </c>
      <c r="P19" t="str">
        <f>参加者名簿!O32</f>
        <v>女</v>
      </c>
      <c r="Q19">
        <f>参加者名簿!P32</f>
        <v>0</v>
      </c>
      <c r="R19" s="232" t="str">
        <f>参加者名簿!Q32</f>
        <v>　　　/　/</v>
      </c>
      <c r="S19" s="232">
        <f>参加者名簿!R32</f>
        <v>0</v>
      </c>
      <c r="T19">
        <f>参加者名簿!S32</f>
        <v>0</v>
      </c>
      <c r="U19">
        <f>参加者名簿!V32</f>
        <v>0</v>
      </c>
      <c r="V19">
        <f>参加者名簿!T32</f>
        <v>0</v>
      </c>
      <c r="W19">
        <v>17</v>
      </c>
      <c r="X19" t="str">
        <f>IF(F19=0,"",F19)</f>
        <v/>
      </c>
      <c r="Y19" t="str">
        <f>IF(F19=0,"",P19&amp;"子"&amp;D19&amp;E19&amp;"部")</f>
        <v/>
      </c>
      <c r="Z19" t="str">
        <f>IF(F19=0,"",P19&amp;"子"&amp;C19)</f>
        <v/>
      </c>
      <c r="AA19" t="str">
        <f>IF(F19=0,"",IF(F19=$F$2,"※監督に同じ",IF(COUNTIF($F$3:F19,F19)&gt;1,CONCATENATE("※",VLOOKUP(F19,$F$3:$Z$26,21,FALSE),"に同じ"),F19)))</f>
        <v/>
      </c>
      <c r="AB19">
        <f t="shared" si="3"/>
        <v>1</v>
      </c>
    </row>
    <row r="20" spans="1:28" x14ac:dyDescent="0.2">
      <c r="A20" t="str">
        <f>IF(B20="","",SUM($B$2:B20))</f>
        <v/>
      </c>
      <c r="B20" t="str">
        <f>IF(F20=0,"",IF(COUNTIF($F$2:F20,F20)&gt;1,"",1))</f>
        <v/>
      </c>
      <c r="C20">
        <f>参加者名簿!B33</f>
        <v>3</v>
      </c>
      <c r="D20">
        <f>参加者名簿!C33</f>
        <v>0</v>
      </c>
      <c r="E20" t="str">
        <f>参加者名簿!D33</f>
        <v/>
      </c>
      <c r="F20">
        <f>参加者名簿!E33</f>
        <v>0</v>
      </c>
      <c r="G20" t="str">
        <f>参加者名簿!F33</f>
        <v/>
      </c>
      <c r="H20">
        <f>参加者名簿!G33</f>
        <v>19</v>
      </c>
      <c r="I20">
        <f>参加者名簿!H33</f>
        <v>0</v>
      </c>
      <c r="J20" t="str">
        <f>参加者名簿!I33</f>
        <v>.</v>
      </c>
      <c r="K20">
        <f>参加者名簿!J33</f>
        <v>0</v>
      </c>
      <c r="L20" t="str">
        <f>参加者名簿!K33</f>
        <v>.</v>
      </c>
      <c r="M20">
        <f>参加者名簿!L33</f>
        <v>0</v>
      </c>
      <c r="N20" t="str">
        <f>参加者名簿!M33</f>
        <v>　　 歳</v>
      </c>
      <c r="O20">
        <f>参加者名簿!N33</f>
        <v>0</v>
      </c>
      <c r="P20" t="str">
        <f>参加者名簿!O33</f>
        <v>女</v>
      </c>
      <c r="Q20">
        <f>参加者名簿!P33</f>
        <v>0</v>
      </c>
      <c r="R20" s="232" t="str">
        <f>参加者名簿!Q33</f>
        <v>　　　/　/</v>
      </c>
      <c r="S20" s="232">
        <f>参加者名簿!R33</f>
        <v>0</v>
      </c>
      <c r="T20">
        <f>参加者名簿!S33</f>
        <v>0</v>
      </c>
      <c r="U20">
        <f>参加者名簿!V33</f>
        <v>0</v>
      </c>
      <c r="V20">
        <f>参加者名簿!T33</f>
        <v>0</v>
      </c>
      <c r="W20">
        <v>18</v>
      </c>
      <c r="X20" t="str">
        <f>IF(F20=0,"",F20)</f>
        <v/>
      </c>
      <c r="Y20" t="str">
        <f>IF(F20=0,"",P20&amp;"子"&amp;D20&amp;E20&amp;"部")</f>
        <v/>
      </c>
      <c r="Z20" t="str">
        <f>IF(F20=0,"",P20&amp;"子"&amp;C20)</f>
        <v/>
      </c>
      <c r="AA20" t="str">
        <f>IF(F20=0,"",IF(F20=$F$2,"※監督に同じ",IF(COUNTIF($F$3:F20,F20)&gt;1,CONCATENATE("※",VLOOKUP(F20,$F$3:$Z$26,21,FALSE),"に同じ"),F20)))</f>
        <v/>
      </c>
      <c r="AB20">
        <f t="shared" si="3"/>
        <v>1</v>
      </c>
    </row>
    <row r="21" spans="1:28" x14ac:dyDescent="0.2">
      <c r="A21" t="str">
        <f>IF(B21="","",SUM($B$2:B21))</f>
        <v/>
      </c>
      <c r="B21" t="str">
        <f>IF(F21=0,"",IF(COUNTIF($F$2:F21,F21)&gt;1,"",1))</f>
        <v/>
      </c>
      <c r="C21">
        <f>参加者名簿!B34</f>
        <v>4</v>
      </c>
      <c r="D21">
        <f>参加者名簿!C34</f>
        <v>0</v>
      </c>
      <c r="E21" t="str">
        <f>参加者名簿!D34</f>
        <v/>
      </c>
      <c r="F21">
        <f>参加者名簿!E34</f>
        <v>0</v>
      </c>
      <c r="G21" t="str">
        <f>参加者名簿!F34</f>
        <v/>
      </c>
      <c r="H21">
        <f>参加者名簿!G34</f>
        <v>19</v>
      </c>
      <c r="I21">
        <f>参加者名簿!H34</f>
        <v>0</v>
      </c>
      <c r="J21" t="str">
        <f>参加者名簿!I34</f>
        <v>.</v>
      </c>
      <c r="K21">
        <f>参加者名簿!J34</f>
        <v>0</v>
      </c>
      <c r="L21" t="str">
        <f>参加者名簿!K34</f>
        <v>.</v>
      </c>
      <c r="M21">
        <f>参加者名簿!L34</f>
        <v>0</v>
      </c>
      <c r="N21" t="str">
        <f>参加者名簿!M34</f>
        <v>　　 歳</v>
      </c>
      <c r="O21">
        <f>参加者名簿!N34</f>
        <v>0</v>
      </c>
      <c r="P21" t="str">
        <f>参加者名簿!O34</f>
        <v>女</v>
      </c>
      <c r="Q21">
        <f>参加者名簿!P34</f>
        <v>0</v>
      </c>
      <c r="R21" s="232" t="str">
        <f>参加者名簿!Q34</f>
        <v>　　　/　/</v>
      </c>
      <c r="S21" s="232">
        <f>参加者名簿!R34</f>
        <v>0</v>
      </c>
      <c r="T21">
        <f>参加者名簿!S34</f>
        <v>0</v>
      </c>
      <c r="U21">
        <f>参加者名簿!V34</f>
        <v>0</v>
      </c>
      <c r="V21">
        <f>参加者名簿!T34</f>
        <v>0</v>
      </c>
      <c r="W21">
        <v>19</v>
      </c>
      <c r="X21" t="str">
        <f>IF(F21=0,"",F21)</f>
        <v/>
      </c>
      <c r="Y21" t="str">
        <f>IF(F21=0,"",P21&amp;"子"&amp;D21&amp;E21&amp;"部")</f>
        <v/>
      </c>
      <c r="Z21" t="str">
        <f>IF(F21=0,"",P21&amp;"子"&amp;C21)</f>
        <v/>
      </c>
      <c r="AA21" t="str">
        <f>IF(F21=0,"",IF(F21=$F$2,"※監督に同じ",IF(COUNTIF($F$3:F21,F21)&gt;1,CONCATENATE("※",VLOOKUP(F21,$F$3:$Z$26,21,FALSE),"に同じ"),F21)))</f>
        <v/>
      </c>
      <c r="AB21">
        <f t="shared" si="3"/>
        <v>1</v>
      </c>
    </row>
    <row r="22" spans="1:28" x14ac:dyDescent="0.2">
      <c r="A22" t="str">
        <f>IF(B22="","",SUM($B$2:B22))</f>
        <v/>
      </c>
      <c r="B22" t="str">
        <f>IF(F22=0,"",IF(COUNTIF($F$2:F22,F22)&gt;1,"",1))</f>
        <v/>
      </c>
      <c r="C22">
        <f>参加者名簿!B35</f>
        <v>5</v>
      </c>
      <c r="D22">
        <f>参加者名簿!C35</f>
        <v>0</v>
      </c>
      <c r="E22" t="str">
        <f>参加者名簿!D35</f>
        <v/>
      </c>
      <c r="F22">
        <f>参加者名簿!E35</f>
        <v>0</v>
      </c>
      <c r="G22" t="str">
        <f>参加者名簿!F35</f>
        <v/>
      </c>
      <c r="H22">
        <f>参加者名簿!G35</f>
        <v>19</v>
      </c>
      <c r="I22">
        <f>参加者名簿!H35</f>
        <v>0</v>
      </c>
      <c r="J22" t="str">
        <f>参加者名簿!I35</f>
        <v>.</v>
      </c>
      <c r="K22">
        <f>参加者名簿!J35</f>
        <v>0</v>
      </c>
      <c r="L22" t="str">
        <f>参加者名簿!K35</f>
        <v>.</v>
      </c>
      <c r="M22">
        <f>参加者名簿!L35</f>
        <v>0</v>
      </c>
      <c r="N22" t="str">
        <f>参加者名簿!M35</f>
        <v>　　 歳</v>
      </c>
      <c r="O22">
        <f>参加者名簿!N35</f>
        <v>0</v>
      </c>
      <c r="P22" t="str">
        <f>参加者名簿!O35</f>
        <v>女</v>
      </c>
      <c r="Q22">
        <f>参加者名簿!P35</f>
        <v>0</v>
      </c>
      <c r="R22" s="232" t="str">
        <f>参加者名簿!Q35</f>
        <v>　　　/　/</v>
      </c>
      <c r="S22" s="232">
        <f>参加者名簿!R35</f>
        <v>0</v>
      </c>
      <c r="T22">
        <f>参加者名簿!S35</f>
        <v>0</v>
      </c>
      <c r="U22">
        <f>参加者名簿!V35</f>
        <v>0</v>
      </c>
      <c r="V22">
        <f>参加者名簿!T35</f>
        <v>0</v>
      </c>
      <c r="W22">
        <v>20</v>
      </c>
      <c r="X22" t="str">
        <f>IF(F22=0,"",F22)</f>
        <v/>
      </c>
      <c r="Y22" t="str">
        <f>IF(F22=0,"",P22&amp;"子"&amp;D22&amp;E22&amp;"部")</f>
        <v/>
      </c>
      <c r="Z22" t="str">
        <f>IF(F22=0,"",P22&amp;"子"&amp;C22)</f>
        <v/>
      </c>
      <c r="AA22" t="str">
        <f>IF(F22=0,"",IF(F22=$F$2,"※監督に同じ",IF(COUNTIF($F$3:F22,F22)&gt;1,CONCATENATE("※",VLOOKUP(F22,$F$3:$Z$26,21,FALSE),"に同じ"),F22)))</f>
        <v/>
      </c>
      <c r="AB22">
        <f t="shared" si="3"/>
        <v>1</v>
      </c>
    </row>
    <row r="23" spans="1:28" x14ac:dyDescent="0.2">
      <c r="A23" t="str">
        <f>IF(B23="","",SUM($B$2:B23))</f>
        <v/>
      </c>
      <c r="B23" t="str">
        <f>IF(F23=0,"",IF(COUNTIF($F$2:F23,F23)&gt;1,"",1))</f>
        <v/>
      </c>
      <c r="C23">
        <f>参加者名簿!B36</f>
        <v>6</v>
      </c>
      <c r="D23">
        <f>参加者名簿!C36</f>
        <v>0</v>
      </c>
      <c r="E23" t="str">
        <f>参加者名簿!D36</f>
        <v/>
      </c>
      <c r="F23">
        <f>参加者名簿!E36</f>
        <v>0</v>
      </c>
      <c r="G23" t="str">
        <f>参加者名簿!F36</f>
        <v/>
      </c>
      <c r="H23">
        <f>参加者名簿!G36</f>
        <v>19</v>
      </c>
      <c r="I23">
        <f>参加者名簿!H36</f>
        <v>0</v>
      </c>
      <c r="J23" t="str">
        <f>参加者名簿!I36</f>
        <v>.</v>
      </c>
      <c r="K23">
        <f>参加者名簿!J36</f>
        <v>0</v>
      </c>
      <c r="L23" t="str">
        <f>参加者名簿!K36</f>
        <v>.</v>
      </c>
      <c r="M23">
        <f>参加者名簿!L36</f>
        <v>0</v>
      </c>
      <c r="N23" t="str">
        <f>参加者名簿!M36</f>
        <v>　　 歳</v>
      </c>
      <c r="O23">
        <f>参加者名簿!N36</f>
        <v>0</v>
      </c>
      <c r="P23" t="str">
        <f>参加者名簿!O36</f>
        <v>女</v>
      </c>
      <c r="Q23">
        <f>参加者名簿!P36</f>
        <v>0</v>
      </c>
      <c r="R23" s="232" t="str">
        <f>参加者名簿!Q36</f>
        <v>　　　/　/</v>
      </c>
      <c r="S23" s="232">
        <f>参加者名簿!R36</f>
        <v>0</v>
      </c>
      <c r="T23">
        <f>参加者名簿!S36</f>
        <v>0</v>
      </c>
      <c r="U23">
        <f>参加者名簿!V36</f>
        <v>0</v>
      </c>
      <c r="V23">
        <f>参加者名簿!T36</f>
        <v>0</v>
      </c>
      <c r="W23">
        <v>21</v>
      </c>
      <c r="X23" t="str">
        <f>IF(F23=0,"",F23)</f>
        <v/>
      </c>
      <c r="Y23" t="str">
        <f>IF(F23=0,"",P23&amp;"子"&amp;D23&amp;E23&amp;"部")</f>
        <v/>
      </c>
      <c r="Z23" t="str">
        <f>IF(F23=0,"",P23&amp;"子"&amp;C23)</f>
        <v/>
      </c>
      <c r="AA23" t="str">
        <f>IF(F23=0,"",IF(F23=$F$2,"※監督に同じ",IF(COUNTIF($F$3:F23,F23)&gt;1,CONCATENATE("※",VLOOKUP(F23,$F$3:$Z$26,21,FALSE),"に同じ"),F23)))</f>
        <v/>
      </c>
      <c r="AB23">
        <f t="shared" si="3"/>
        <v>1</v>
      </c>
    </row>
    <row r="24" spans="1:28" x14ac:dyDescent="0.2">
      <c r="A24" t="str">
        <f>IF(B24="","",SUM($B$2:B24))</f>
        <v/>
      </c>
      <c r="B24" t="str">
        <f>IF(F24=0,"",IF(COUNTIF($F$2:F24,F24)&gt;1,"",1))</f>
        <v/>
      </c>
      <c r="C24">
        <f>参加者名簿!B37</f>
        <v>7</v>
      </c>
      <c r="D24">
        <f>参加者名簿!C37</f>
        <v>0</v>
      </c>
      <c r="E24" t="str">
        <f>参加者名簿!D37</f>
        <v/>
      </c>
      <c r="F24">
        <f>参加者名簿!E37</f>
        <v>0</v>
      </c>
      <c r="G24" t="str">
        <f>参加者名簿!F37</f>
        <v/>
      </c>
      <c r="H24">
        <f>参加者名簿!G37</f>
        <v>19</v>
      </c>
      <c r="I24">
        <f>参加者名簿!H37</f>
        <v>0</v>
      </c>
      <c r="J24" t="str">
        <f>参加者名簿!I37</f>
        <v>.</v>
      </c>
      <c r="K24">
        <f>参加者名簿!J37</f>
        <v>0</v>
      </c>
      <c r="L24" t="str">
        <f>参加者名簿!K37</f>
        <v>.</v>
      </c>
      <c r="M24">
        <f>参加者名簿!L37</f>
        <v>0</v>
      </c>
      <c r="N24" t="str">
        <f>参加者名簿!M37</f>
        <v>　　 歳</v>
      </c>
      <c r="O24">
        <f>参加者名簿!N37</f>
        <v>0</v>
      </c>
      <c r="P24" t="str">
        <f>参加者名簿!O37</f>
        <v>女</v>
      </c>
      <c r="Q24">
        <f>参加者名簿!P37</f>
        <v>0</v>
      </c>
      <c r="R24" s="232" t="str">
        <f>参加者名簿!Q37</f>
        <v>　　　/　/</v>
      </c>
      <c r="S24" s="232">
        <f>参加者名簿!R37</f>
        <v>0</v>
      </c>
      <c r="T24">
        <f>参加者名簿!S37</f>
        <v>0</v>
      </c>
      <c r="U24">
        <f>参加者名簿!V37</f>
        <v>0</v>
      </c>
      <c r="V24">
        <f>参加者名簿!T37</f>
        <v>0</v>
      </c>
      <c r="W24">
        <v>22</v>
      </c>
      <c r="X24" t="str">
        <f t="shared" si="0"/>
        <v/>
      </c>
      <c r="Y24" t="str">
        <f t="shared" si="1"/>
        <v/>
      </c>
      <c r="Z24" t="str">
        <f t="shared" si="2"/>
        <v/>
      </c>
      <c r="AA24" t="str">
        <f>IF(F24=0,"",IF(F24=$F$2,"※監督に同じ",IF(COUNTIF($F$3:F24,F24)&gt;1,CONCATENATE("※",VLOOKUP(F24,$F$3:$Z$26,21,FALSE),"に同じ"),F24)))</f>
        <v/>
      </c>
      <c r="AB24">
        <f t="shared" si="3"/>
        <v>1</v>
      </c>
    </row>
    <row r="25" spans="1:28" x14ac:dyDescent="0.2">
      <c r="A25" t="str">
        <f>IF(B25="","",SUM($B$2:B25))</f>
        <v/>
      </c>
      <c r="B25" t="str">
        <f>IF(F25=0,"",IF(COUNTIF($F$2:F25,F25)&gt;1,"",1))</f>
        <v/>
      </c>
      <c r="C25">
        <f>参加者名簿!B38</f>
        <v>8</v>
      </c>
      <c r="D25">
        <f>参加者名簿!C38</f>
        <v>0</v>
      </c>
      <c r="E25" t="str">
        <f>参加者名簿!D38</f>
        <v/>
      </c>
      <c r="F25">
        <f>参加者名簿!E38</f>
        <v>0</v>
      </c>
      <c r="G25" t="str">
        <f>参加者名簿!F38</f>
        <v/>
      </c>
      <c r="H25">
        <f>参加者名簿!G38</f>
        <v>19</v>
      </c>
      <c r="I25">
        <f>参加者名簿!H38</f>
        <v>0</v>
      </c>
      <c r="J25" t="str">
        <f>参加者名簿!I38</f>
        <v>.</v>
      </c>
      <c r="K25">
        <f>参加者名簿!J38</f>
        <v>0</v>
      </c>
      <c r="L25" t="str">
        <f>参加者名簿!K38</f>
        <v>.</v>
      </c>
      <c r="M25">
        <f>参加者名簿!L38</f>
        <v>0</v>
      </c>
      <c r="N25" t="str">
        <f>参加者名簿!M38</f>
        <v>　　 歳</v>
      </c>
      <c r="O25">
        <f>参加者名簿!N38</f>
        <v>0</v>
      </c>
      <c r="P25" t="str">
        <f>参加者名簿!O38</f>
        <v>女</v>
      </c>
      <c r="Q25">
        <f>参加者名簿!P38</f>
        <v>0</v>
      </c>
      <c r="R25" s="232" t="str">
        <f>参加者名簿!Q38</f>
        <v>　　　/　/</v>
      </c>
      <c r="S25" s="232">
        <f>参加者名簿!R38</f>
        <v>0</v>
      </c>
      <c r="T25">
        <f>参加者名簿!S38</f>
        <v>0</v>
      </c>
      <c r="U25">
        <f>参加者名簿!V38</f>
        <v>0</v>
      </c>
      <c r="V25">
        <f>参加者名簿!T38</f>
        <v>0</v>
      </c>
      <c r="W25">
        <v>23</v>
      </c>
      <c r="X25" t="str">
        <f t="shared" si="0"/>
        <v/>
      </c>
      <c r="Y25" t="str">
        <f t="shared" si="1"/>
        <v/>
      </c>
      <c r="Z25" t="str">
        <f t="shared" si="2"/>
        <v/>
      </c>
      <c r="AA25" t="str">
        <f>IF(F25=0,"",IF(F25=$F$2,"※監督に同じ",IF(COUNTIF($F$3:F25,F25)&gt;1,CONCATENATE("※",VLOOKUP(F25,$F$3:$Z$26,21,FALSE),"に同じ"),F25)))</f>
        <v/>
      </c>
      <c r="AB25">
        <f t="shared" si="3"/>
        <v>1</v>
      </c>
    </row>
    <row r="26" spans="1:28" x14ac:dyDescent="0.2">
      <c r="A26" t="str">
        <f>IF(B26="","",SUM($B$2:B26))</f>
        <v/>
      </c>
      <c r="B26" t="str">
        <f>IF(F26=0,"",IF(COUNTIF($F$2:F26,F26)&gt;1,"",1))</f>
        <v/>
      </c>
      <c r="C26">
        <f>参加者名簿!B39</f>
        <v>9</v>
      </c>
      <c r="D26">
        <f>参加者名簿!C39</f>
        <v>0</v>
      </c>
      <c r="E26" t="str">
        <f>参加者名簿!D39</f>
        <v/>
      </c>
      <c r="F26">
        <f>参加者名簿!E39</f>
        <v>0</v>
      </c>
      <c r="G26" t="str">
        <f>参加者名簿!F39</f>
        <v/>
      </c>
      <c r="H26">
        <f>参加者名簿!G39</f>
        <v>19</v>
      </c>
      <c r="I26">
        <f>参加者名簿!H39</f>
        <v>0</v>
      </c>
      <c r="J26" t="str">
        <f>参加者名簿!I39</f>
        <v>.</v>
      </c>
      <c r="K26">
        <f>参加者名簿!J39</f>
        <v>0</v>
      </c>
      <c r="L26" t="str">
        <f>参加者名簿!K39</f>
        <v>.</v>
      </c>
      <c r="M26">
        <f>参加者名簿!L39</f>
        <v>0</v>
      </c>
      <c r="N26" t="str">
        <f>参加者名簿!M39</f>
        <v>　　 歳</v>
      </c>
      <c r="O26">
        <f>参加者名簿!N39</f>
        <v>0</v>
      </c>
      <c r="P26" t="str">
        <f>参加者名簿!O39</f>
        <v>女</v>
      </c>
      <c r="Q26">
        <f>参加者名簿!P39</f>
        <v>0</v>
      </c>
      <c r="R26" s="232" t="str">
        <f>参加者名簿!Q39</f>
        <v>　　　/　/</v>
      </c>
      <c r="S26" s="232">
        <f>参加者名簿!R39</f>
        <v>0</v>
      </c>
      <c r="T26">
        <f>参加者名簿!S39</f>
        <v>0</v>
      </c>
      <c r="U26">
        <f>参加者名簿!V39</f>
        <v>0</v>
      </c>
      <c r="V26">
        <f>参加者名簿!T39</f>
        <v>0</v>
      </c>
      <c r="W26">
        <v>24</v>
      </c>
      <c r="X26" t="str">
        <f t="shared" si="0"/>
        <v/>
      </c>
      <c r="Y26" t="str">
        <f t="shared" si="1"/>
        <v/>
      </c>
      <c r="Z26" t="str">
        <f t="shared" si="2"/>
        <v/>
      </c>
      <c r="AA26" t="str">
        <f>IF(F26=0,"",IF(F26=$F$2,"※監督に同じ",IF(COUNTIF($F$3:F26,F26)&gt;1,CONCATENATE("※",VLOOKUP(F26,$F$3:$Z$26,21,FALSE),"に同じ"),F26)))</f>
        <v/>
      </c>
      <c r="AB26">
        <f t="shared" si="3"/>
        <v>1</v>
      </c>
    </row>
    <row r="27" spans="1:28" x14ac:dyDescent="0.2">
      <c r="A27" t="str">
        <f>IF(B27="","",SUM($B$2:B27))</f>
        <v/>
      </c>
      <c r="B27" t="str">
        <f>IF(F27=0,"",IF(COUNTIF($F$2:F27,F27)&gt;1,"",1))</f>
        <v/>
      </c>
      <c r="C27">
        <f>参加者名簿!B40</f>
        <v>10</v>
      </c>
      <c r="D27">
        <f>参加者名簿!C40</f>
        <v>0</v>
      </c>
      <c r="E27" t="str">
        <f>参加者名簿!D40</f>
        <v/>
      </c>
      <c r="F27">
        <f>参加者名簿!E40</f>
        <v>0</v>
      </c>
      <c r="G27" t="str">
        <f>参加者名簿!F40</f>
        <v/>
      </c>
      <c r="H27">
        <f>参加者名簿!G40</f>
        <v>19</v>
      </c>
      <c r="I27">
        <f>参加者名簿!H40</f>
        <v>0</v>
      </c>
      <c r="J27" t="str">
        <f>参加者名簿!I40</f>
        <v>.</v>
      </c>
      <c r="K27">
        <f>参加者名簿!J40</f>
        <v>0</v>
      </c>
      <c r="L27" t="str">
        <f>参加者名簿!K40</f>
        <v>.</v>
      </c>
      <c r="M27">
        <f>参加者名簿!L40</f>
        <v>0</v>
      </c>
      <c r="N27" t="str">
        <f>参加者名簿!M40</f>
        <v>　　 歳</v>
      </c>
      <c r="O27">
        <f>参加者名簿!N40</f>
        <v>0</v>
      </c>
      <c r="P27" t="str">
        <f>参加者名簿!O40</f>
        <v>女</v>
      </c>
      <c r="Q27">
        <f>参加者名簿!P40</f>
        <v>0</v>
      </c>
      <c r="R27" s="232" t="str">
        <f>参加者名簿!Q40</f>
        <v>　　　/　/</v>
      </c>
      <c r="S27" s="232">
        <f>参加者名簿!R40</f>
        <v>0</v>
      </c>
      <c r="T27">
        <f>参加者名簿!S40</f>
        <v>0</v>
      </c>
      <c r="U27">
        <f>参加者名簿!V40</f>
        <v>0</v>
      </c>
      <c r="V27">
        <f>参加者名簿!T40</f>
        <v>0</v>
      </c>
      <c r="W27">
        <v>25</v>
      </c>
      <c r="X27" t="str">
        <f t="shared" si="0"/>
        <v/>
      </c>
      <c r="Y27" t="str">
        <f t="shared" si="1"/>
        <v/>
      </c>
      <c r="Z27" t="str">
        <f>IF(F27=0,"",P27&amp;"子"&amp;C27)</f>
        <v/>
      </c>
      <c r="AA27" t="str">
        <f>IF(F27=0,"",IF(F27=$F$2,"※監督に同じ",IF(COUNTIF($F$3:F27,F27)&gt;1,CONCATENATE("※",VLOOKUP(F27,$F$3:$Z$26,21,FALSE),"に同じ"),F27)))</f>
        <v/>
      </c>
      <c r="AB27">
        <f t="shared" si="3"/>
        <v>1</v>
      </c>
    </row>
    <row r="28" spans="1:28" x14ac:dyDescent="0.2">
      <c r="C28" t="str">
        <f>参加者名簿!B41</f>
        <v>◆年齢は本年４月１日時点での満年齢とすること。（毎回誤記が多いので特に注意）</v>
      </c>
      <c r="D28">
        <f>参加者名簿!C41</f>
        <v>0</v>
      </c>
      <c r="E28">
        <f>参加者名簿!D41</f>
        <v>0</v>
      </c>
      <c r="F28">
        <f>参加者名簿!E41</f>
        <v>0</v>
      </c>
      <c r="G28">
        <f>参加者名簿!F41</f>
        <v>0</v>
      </c>
      <c r="H28">
        <f>参加者名簿!G41</f>
        <v>0</v>
      </c>
      <c r="I28">
        <f>参加者名簿!H41</f>
        <v>0</v>
      </c>
      <c r="J28">
        <f>参加者名簿!I41</f>
        <v>0</v>
      </c>
      <c r="K28">
        <f>参加者名簿!J41</f>
        <v>0</v>
      </c>
      <c r="L28">
        <f>参加者名簿!K41</f>
        <v>0</v>
      </c>
      <c r="M28">
        <f>参加者名簿!L41</f>
        <v>0</v>
      </c>
      <c r="N28">
        <f>参加者名簿!M41</f>
        <v>0</v>
      </c>
      <c r="O28">
        <f>参加者名簿!N41</f>
        <v>0</v>
      </c>
      <c r="P28">
        <f>参加者名簿!O41</f>
        <v>0</v>
      </c>
      <c r="Q28">
        <f>参加者名簿!P41</f>
        <v>0</v>
      </c>
      <c r="R28">
        <f>参加者名簿!Q41</f>
        <v>0</v>
      </c>
      <c r="S28">
        <f>参加者名簿!R41</f>
        <v>0</v>
      </c>
      <c r="T28">
        <f>参加者名簿!S41</f>
        <v>0</v>
      </c>
      <c r="U28">
        <f>参加者名簿!V41</f>
        <v>0</v>
      </c>
      <c r="V28">
        <f>参加者名簿!U41</f>
        <v>0</v>
      </c>
      <c r="W28">
        <v>26</v>
      </c>
    </row>
    <row r="29" spans="1:28" x14ac:dyDescent="0.2">
      <c r="C29" t="str">
        <f>参加者名簿!B42</f>
        <v>◆記載の順番　①組手群の次に形の群を記載する。②組手・形の各群内では１部→２部→３部と順次記載する。</v>
      </c>
      <c r="D29">
        <f>参加者名簿!C42</f>
        <v>0</v>
      </c>
      <c r="E29">
        <f>参加者名簿!D42</f>
        <v>0</v>
      </c>
      <c r="F29">
        <f>参加者名簿!E42</f>
        <v>0</v>
      </c>
      <c r="G29">
        <f>参加者名簿!F42</f>
        <v>0</v>
      </c>
      <c r="H29">
        <f>参加者名簿!G42</f>
        <v>0</v>
      </c>
      <c r="I29">
        <f>参加者名簿!H42</f>
        <v>0</v>
      </c>
      <c r="J29">
        <f>参加者名簿!I42</f>
        <v>0</v>
      </c>
      <c r="K29">
        <f>参加者名簿!J42</f>
        <v>0</v>
      </c>
      <c r="L29">
        <f>参加者名簿!K42</f>
        <v>0</v>
      </c>
      <c r="M29">
        <f>参加者名簿!L42</f>
        <v>0</v>
      </c>
      <c r="N29">
        <f>参加者名簿!M42</f>
        <v>0</v>
      </c>
      <c r="O29">
        <f>参加者名簿!N42</f>
        <v>0</v>
      </c>
      <c r="P29">
        <f>参加者名簿!O42</f>
        <v>0</v>
      </c>
      <c r="Q29">
        <f>参加者名簿!P42</f>
        <v>0</v>
      </c>
      <c r="R29">
        <f>参加者名簿!Q42</f>
        <v>0</v>
      </c>
      <c r="S29">
        <f>参加者名簿!R42</f>
        <v>0</v>
      </c>
      <c r="T29">
        <f>参加者名簿!S42</f>
        <v>0</v>
      </c>
      <c r="U29">
        <f>参加者名簿!V42</f>
        <v>0</v>
      </c>
      <c r="V29">
        <f>参加者名簿!U42</f>
        <v>0</v>
      </c>
      <c r="W29">
        <v>27</v>
      </c>
    </row>
    <row r="30" spans="1:28" x14ac:dyDescent="0.2">
      <c r="C30" t="str">
        <f>参加者名簿!B43</f>
        <v>◆本紙記載の順番で別紙の参加登録用紙の氏名を記載すること。</v>
      </c>
      <c r="D30">
        <f>参加者名簿!C43</f>
        <v>0</v>
      </c>
      <c r="E30">
        <f>参加者名簿!D43</f>
        <v>0</v>
      </c>
      <c r="F30">
        <f>参加者名簿!E43</f>
        <v>0</v>
      </c>
      <c r="G30">
        <f>参加者名簿!F43</f>
        <v>0</v>
      </c>
      <c r="H30">
        <f>参加者名簿!G43</f>
        <v>0</v>
      </c>
      <c r="I30">
        <f>参加者名簿!H43</f>
        <v>0</v>
      </c>
      <c r="J30">
        <f>参加者名簿!I43</f>
        <v>0</v>
      </c>
      <c r="K30">
        <f>参加者名簿!J43</f>
        <v>0</v>
      </c>
      <c r="L30">
        <f>参加者名簿!K43</f>
        <v>0</v>
      </c>
      <c r="M30">
        <f>参加者名簿!L43</f>
        <v>0</v>
      </c>
      <c r="N30">
        <f>参加者名簿!M43</f>
        <v>0</v>
      </c>
      <c r="O30">
        <f>参加者名簿!N43</f>
        <v>0</v>
      </c>
      <c r="P30">
        <f>参加者名簿!O43</f>
        <v>0</v>
      </c>
      <c r="Q30">
        <f>参加者名簿!P43</f>
        <v>0</v>
      </c>
      <c r="R30">
        <f>参加者名簿!Q43</f>
        <v>0</v>
      </c>
      <c r="S30">
        <f>参加者名簿!R43</f>
        <v>0</v>
      </c>
      <c r="T30">
        <f>参加者名簿!S43</f>
        <v>0</v>
      </c>
      <c r="U30">
        <f>参加者名簿!V43</f>
        <v>0</v>
      </c>
      <c r="V30">
        <f>参加者名簿!U43</f>
        <v>0</v>
      </c>
      <c r="W30">
        <v>28</v>
      </c>
    </row>
    <row r="31" spans="1:28" x14ac:dyDescent="0.2">
      <c r="C31">
        <f>参加者名簿!B45</f>
        <v>0</v>
      </c>
      <c r="D31">
        <f>参加者名簿!C45</f>
        <v>0</v>
      </c>
      <c r="E31">
        <f>参加者名簿!D45</f>
        <v>0</v>
      </c>
      <c r="F31">
        <f>参加者名簿!E45</f>
        <v>0</v>
      </c>
      <c r="G31">
        <f>参加者名簿!F45</f>
        <v>0</v>
      </c>
      <c r="H31">
        <f>参加者名簿!G45</f>
        <v>0</v>
      </c>
      <c r="I31">
        <f>参加者名簿!H45</f>
        <v>0</v>
      </c>
      <c r="J31">
        <f>参加者名簿!I45</f>
        <v>0</v>
      </c>
      <c r="K31">
        <f>参加者名簿!J45</f>
        <v>0</v>
      </c>
      <c r="L31">
        <f>参加者名簿!K45</f>
        <v>0</v>
      </c>
      <c r="M31">
        <f>参加者名簿!L45</f>
        <v>0</v>
      </c>
      <c r="N31">
        <f>参加者名簿!M45</f>
        <v>0</v>
      </c>
      <c r="O31">
        <f>参加者名簿!N45</f>
        <v>0</v>
      </c>
      <c r="P31">
        <f>参加者名簿!O45</f>
        <v>0</v>
      </c>
      <c r="Q31">
        <f>参加者名簿!P45</f>
        <v>0</v>
      </c>
      <c r="R31">
        <f>参加者名簿!Q45</f>
        <v>0</v>
      </c>
      <c r="S31">
        <f>参加者名簿!R45</f>
        <v>0</v>
      </c>
      <c r="T31">
        <f>参加者名簿!S45</f>
        <v>0</v>
      </c>
      <c r="U31">
        <f>参加者名簿!V45</f>
        <v>0</v>
      </c>
      <c r="V31">
        <f>参加者名簿!U45</f>
        <v>0</v>
      </c>
      <c r="W31">
        <v>29</v>
      </c>
    </row>
    <row r="32" spans="1:28" x14ac:dyDescent="0.2">
      <c r="C32">
        <f>参加者名簿!B46</f>
        <v>0</v>
      </c>
      <c r="D32" t="str">
        <f>参加者名簿!C46</f>
        <v>氏　　名　　（ふりがな）</v>
      </c>
      <c r="E32">
        <f>参加者名簿!D46</f>
        <v>0</v>
      </c>
      <c r="F32">
        <f>参加者名簿!E46</f>
        <v>0</v>
      </c>
      <c r="G32" t="str">
        <f>参加者名簿!F46</f>
        <v>連絡先</v>
      </c>
      <c r="H32" t="str">
        <f>参加者名簿!G46</f>
        <v>住所</v>
      </c>
      <c r="I32">
        <f>参加者名簿!H46</f>
        <v>0</v>
      </c>
      <c r="J32">
        <f>参加者名簿!I46</f>
        <v>0</v>
      </c>
      <c r="K32" t="str">
        <f>参加者名簿!J46</f>
        <v>〒</v>
      </c>
      <c r="L32">
        <f>参加者名簿!K46</f>
        <v>0</v>
      </c>
      <c r="M32">
        <f>参加者名簿!L46</f>
        <v>0</v>
      </c>
      <c r="N32">
        <f>参加者名簿!M46</f>
        <v>0</v>
      </c>
      <c r="O32">
        <f>参加者名簿!N46</f>
        <v>0</v>
      </c>
      <c r="P32">
        <f>参加者名簿!O46</f>
        <v>0</v>
      </c>
      <c r="Q32">
        <f>参加者名簿!P46</f>
        <v>0</v>
      </c>
      <c r="R32">
        <f>参加者名簿!Q46</f>
        <v>0</v>
      </c>
      <c r="S32">
        <f>参加者名簿!R46</f>
        <v>0</v>
      </c>
      <c r="T32">
        <f>参加者名簿!S46</f>
        <v>0</v>
      </c>
      <c r="U32">
        <f>参加者名簿!V46</f>
        <v>0</v>
      </c>
      <c r="V32">
        <f>参加者名簿!U46</f>
        <v>0</v>
      </c>
      <c r="W32">
        <v>30</v>
      </c>
    </row>
    <row r="33" spans="3:23" x14ac:dyDescent="0.2">
      <c r="C33">
        <f>参加者名簿!B47</f>
        <v>0</v>
      </c>
      <c r="D33" t="str">
        <f>参加者名簿!C47</f>
        <v>(　)</v>
      </c>
      <c r="E33">
        <f>参加者名簿!D47</f>
        <v>0</v>
      </c>
      <c r="F33">
        <f>参加者名簿!E47</f>
        <v>0</v>
      </c>
      <c r="G33">
        <f>参加者名簿!F47</f>
        <v>0</v>
      </c>
      <c r="H33">
        <f>参加者名簿!G47</f>
        <v>0</v>
      </c>
      <c r="I33">
        <f>参加者名簿!H47</f>
        <v>0</v>
      </c>
      <c r="J33">
        <f>参加者名簿!I47</f>
        <v>0</v>
      </c>
      <c r="K33" t="str">
        <f>参加者名簿!J47</f>
        <v>-</v>
      </c>
      <c r="L33">
        <f>参加者名簿!K47</f>
        <v>0</v>
      </c>
      <c r="M33">
        <f>参加者名簿!L47</f>
        <v>0</v>
      </c>
      <c r="N33">
        <f>参加者名簿!M47</f>
        <v>0</v>
      </c>
      <c r="O33">
        <f>参加者名簿!N47</f>
        <v>0</v>
      </c>
      <c r="P33">
        <f>参加者名簿!O47</f>
        <v>0</v>
      </c>
      <c r="Q33">
        <f>参加者名簿!P47</f>
        <v>0</v>
      </c>
      <c r="R33">
        <f>参加者名簿!Q47</f>
        <v>0</v>
      </c>
      <c r="S33">
        <f>参加者名簿!R47</f>
        <v>0</v>
      </c>
      <c r="T33">
        <f>参加者名簿!S47</f>
        <v>0</v>
      </c>
      <c r="U33">
        <f>参加者名簿!V47</f>
        <v>0</v>
      </c>
      <c r="V33">
        <f>参加者名簿!U47</f>
        <v>0</v>
      </c>
      <c r="W33">
        <v>31</v>
      </c>
    </row>
    <row r="34" spans="3:23" x14ac:dyDescent="0.2">
      <c r="C34">
        <f>参加者名簿!B48</f>
        <v>0</v>
      </c>
      <c r="D34">
        <f>参加者名簿!C48</f>
        <v>0</v>
      </c>
      <c r="E34">
        <f>参加者名簿!D48</f>
        <v>0</v>
      </c>
      <c r="F34">
        <f>参加者名簿!E48</f>
        <v>0</v>
      </c>
      <c r="G34">
        <f>参加者名簿!F48</f>
        <v>0</v>
      </c>
      <c r="H34" t="str">
        <f>参加者名簿!G48</f>
        <v>電話（携帯）</v>
      </c>
      <c r="I34">
        <f>参加者名簿!H48</f>
        <v>0</v>
      </c>
      <c r="J34">
        <f>参加者名簿!I48</f>
        <v>0</v>
      </c>
      <c r="K34">
        <f>参加者名簿!J48</f>
        <v>0</v>
      </c>
      <c r="L34">
        <f>参加者名簿!K48</f>
        <v>0</v>
      </c>
      <c r="M34" s="233">
        <f>参加者名簿!L48</f>
        <v>0</v>
      </c>
      <c r="N34" s="233">
        <f>参加者名簿!M48</f>
        <v>0</v>
      </c>
      <c r="O34" s="233">
        <f>参加者名簿!N48</f>
        <v>0</v>
      </c>
      <c r="P34" s="233">
        <f>参加者名簿!O48</f>
        <v>0</v>
      </c>
      <c r="Q34" s="233">
        <f>参加者名簿!P48</f>
        <v>0</v>
      </c>
      <c r="R34" s="233">
        <f>参加者名簿!Q48</f>
        <v>0</v>
      </c>
      <c r="S34" s="233">
        <f>参加者名簿!R48</f>
        <v>0</v>
      </c>
      <c r="T34" s="233">
        <f>参加者名簿!S48</f>
        <v>0</v>
      </c>
      <c r="U34">
        <f>参加者名簿!V48</f>
        <v>0</v>
      </c>
      <c r="V34" s="233">
        <f>参加者名簿!U48</f>
        <v>0</v>
      </c>
      <c r="W34">
        <v>32</v>
      </c>
    </row>
    <row r="35" spans="3:23" x14ac:dyDescent="0.2">
      <c r="C35">
        <f>参加者名簿!B49</f>
        <v>0</v>
      </c>
      <c r="D35">
        <f>参加者名簿!C49</f>
        <v>0</v>
      </c>
      <c r="E35">
        <f>参加者名簿!D49</f>
        <v>0</v>
      </c>
      <c r="F35">
        <f>参加者名簿!E49</f>
        <v>0</v>
      </c>
      <c r="G35">
        <f>参加者名簿!F49</f>
        <v>0</v>
      </c>
      <c r="H35" t="str">
        <f>参加者名簿!G49</f>
        <v>e-mail</v>
      </c>
      <c r="I35">
        <f>参加者名簿!H49</f>
        <v>0</v>
      </c>
      <c r="J35">
        <f>参加者名簿!I49</f>
        <v>0</v>
      </c>
      <c r="K35">
        <f>参加者名簿!J49</f>
        <v>0</v>
      </c>
      <c r="L35">
        <f>参加者名簿!K49</f>
        <v>0</v>
      </c>
      <c r="M35" s="233">
        <f>参加者名簿!L49</f>
        <v>0</v>
      </c>
      <c r="N35" s="233">
        <f>参加者名簿!M49</f>
        <v>0</v>
      </c>
      <c r="O35" s="233">
        <f>参加者名簿!N49</f>
        <v>0</v>
      </c>
      <c r="P35" s="233">
        <f>参加者名簿!O49</f>
        <v>0</v>
      </c>
      <c r="Q35" s="233">
        <f>参加者名簿!P49</f>
        <v>0</v>
      </c>
      <c r="R35" s="233">
        <f>参加者名簿!Q49</f>
        <v>0</v>
      </c>
      <c r="S35" s="233">
        <f>参加者名簿!R49</f>
        <v>0</v>
      </c>
      <c r="T35" s="233">
        <f>参加者名簿!S49</f>
        <v>0</v>
      </c>
      <c r="U35">
        <f>参加者名簿!V49</f>
        <v>0</v>
      </c>
      <c r="V35" s="233">
        <f>参加者名簿!U49</f>
        <v>0</v>
      </c>
      <c r="W35">
        <v>33</v>
      </c>
    </row>
    <row r="36" spans="3:23" x14ac:dyDescent="0.2">
      <c r="C36">
        <f>参加者名簿!B50</f>
        <v>0</v>
      </c>
      <c r="D36">
        <f>参加者名簿!C50</f>
        <v>0</v>
      </c>
      <c r="E36">
        <f>参加者名簿!D50</f>
        <v>0</v>
      </c>
      <c r="F36">
        <f>参加者名簿!E50</f>
        <v>0</v>
      </c>
      <c r="G36">
        <f>参加者名簿!F50</f>
        <v>0</v>
      </c>
      <c r="H36">
        <f>参加者名簿!G50</f>
        <v>0</v>
      </c>
      <c r="I36">
        <f>参加者名簿!H50</f>
        <v>0</v>
      </c>
      <c r="J36">
        <f>参加者名簿!I50</f>
        <v>0</v>
      </c>
      <c r="K36">
        <f>参加者名簿!J50</f>
        <v>0</v>
      </c>
      <c r="L36">
        <f>参加者名簿!K50</f>
        <v>0</v>
      </c>
      <c r="M36">
        <f>参加者名簿!L50</f>
        <v>0</v>
      </c>
      <c r="N36">
        <f>参加者名簿!M50</f>
        <v>0</v>
      </c>
      <c r="O36">
        <f>参加者名簿!N50</f>
        <v>0</v>
      </c>
      <c r="P36">
        <f>参加者名簿!O50</f>
        <v>0</v>
      </c>
      <c r="Q36">
        <f>参加者名簿!P50</f>
        <v>0</v>
      </c>
      <c r="R36">
        <f>参加者名簿!Q50</f>
        <v>0</v>
      </c>
      <c r="S36">
        <f>参加者名簿!R50</f>
        <v>0</v>
      </c>
      <c r="T36">
        <f>参加者名簿!S50</f>
        <v>0</v>
      </c>
      <c r="U36">
        <f>参加者名簿!V50</f>
        <v>0</v>
      </c>
      <c r="V36">
        <f>参加者名簿!U50</f>
        <v>0</v>
      </c>
      <c r="W36">
        <v>34</v>
      </c>
    </row>
    <row r="37" spans="3:23" x14ac:dyDescent="0.2">
      <c r="C37">
        <f>参加者名簿!B51</f>
        <v>0</v>
      </c>
      <c r="D37">
        <f>参加者名簿!C51</f>
        <v>0</v>
      </c>
      <c r="E37">
        <f>参加者名簿!D51</f>
        <v>0</v>
      </c>
      <c r="F37">
        <f>参加者名簿!E51</f>
        <v>0</v>
      </c>
      <c r="G37">
        <f>参加者名簿!F51</f>
        <v>0</v>
      </c>
      <c r="H37">
        <f>参加者名簿!G51</f>
        <v>0</v>
      </c>
      <c r="I37">
        <f>参加者名簿!H51</f>
        <v>0</v>
      </c>
      <c r="J37">
        <f>参加者名簿!I51</f>
        <v>0</v>
      </c>
      <c r="K37">
        <f>参加者名簿!J51</f>
        <v>0</v>
      </c>
      <c r="L37">
        <f>参加者名簿!K51</f>
        <v>0</v>
      </c>
      <c r="M37">
        <f>参加者名簿!L51</f>
        <v>0</v>
      </c>
      <c r="N37">
        <f>参加者名簿!M51</f>
        <v>0</v>
      </c>
      <c r="O37">
        <f>参加者名簿!N51</f>
        <v>0</v>
      </c>
      <c r="P37">
        <f>参加者名簿!O51</f>
        <v>0</v>
      </c>
      <c r="Q37">
        <f>参加者名簿!P51</f>
        <v>0</v>
      </c>
      <c r="R37">
        <f>参加者名簿!Q51</f>
        <v>0</v>
      </c>
      <c r="S37">
        <f>参加者名簿!R51</f>
        <v>0</v>
      </c>
      <c r="T37">
        <f>参加者名簿!S51</f>
        <v>0</v>
      </c>
      <c r="U37">
        <f>参加者名簿!V51</f>
        <v>0</v>
      </c>
      <c r="V37">
        <f>参加者名簿!U51</f>
        <v>0</v>
      </c>
      <c r="W37">
        <v>35</v>
      </c>
    </row>
    <row r="38" spans="3:23" x14ac:dyDescent="0.2">
      <c r="C38">
        <f>参加者名簿!B52</f>
        <v>0</v>
      </c>
      <c r="D38">
        <f>参加者名簿!C52</f>
        <v>0</v>
      </c>
      <c r="E38">
        <f>参加者名簿!D52</f>
        <v>0</v>
      </c>
      <c r="F38">
        <f>参加者名簿!E52</f>
        <v>0</v>
      </c>
      <c r="G38">
        <f>参加者名簿!F52</f>
        <v>0</v>
      </c>
      <c r="H38">
        <f>参加者名簿!G52</f>
        <v>0</v>
      </c>
      <c r="I38">
        <f>参加者名簿!H52</f>
        <v>0</v>
      </c>
      <c r="J38">
        <f>参加者名簿!I52</f>
        <v>0</v>
      </c>
      <c r="K38">
        <f>参加者名簿!J52</f>
        <v>0</v>
      </c>
      <c r="L38">
        <f>参加者名簿!K52</f>
        <v>0</v>
      </c>
      <c r="M38">
        <f>参加者名簿!L52</f>
        <v>0</v>
      </c>
      <c r="N38">
        <f>参加者名簿!M52</f>
        <v>0</v>
      </c>
      <c r="O38">
        <f>参加者名簿!N52</f>
        <v>0</v>
      </c>
      <c r="P38">
        <f>参加者名簿!O52</f>
        <v>0</v>
      </c>
      <c r="Q38">
        <f>参加者名簿!P52</f>
        <v>0</v>
      </c>
      <c r="R38">
        <f>参加者名簿!Q52</f>
        <v>0</v>
      </c>
      <c r="S38">
        <f>参加者名簿!R52</f>
        <v>0</v>
      </c>
      <c r="T38">
        <f>参加者名簿!S52</f>
        <v>0</v>
      </c>
      <c r="U38">
        <f>参加者名簿!V52</f>
        <v>0</v>
      </c>
      <c r="V38">
        <f>参加者名簿!U52</f>
        <v>0</v>
      </c>
      <c r="W38">
        <v>36</v>
      </c>
    </row>
    <row r="39" spans="3:23" x14ac:dyDescent="0.2">
      <c r="C39">
        <f>参加者名簿!B53</f>
        <v>0</v>
      </c>
      <c r="D39">
        <f>参加者名簿!C53</f>
        <v>0</v>
      </c>
      <c r="E39">
        <f>参加者名簿!D53</f>
        <v>0</v>
      </c>
      <c r="F39">
        <f>参加者名簿!E53</f>
        <v>0</v>
      </c>
      <c r="G39">
        <f>参加者名簿!F53</f>
        <v>0</v>
      </c>
      <c r="H39">
        <f>参加者名簿!G53</f>
        <v>0</v>
      </c>
      <c r="I39">
        <f>参加者名簿!H53</f>
        <v>0</v>
      </c>
      <c r="J39">
        <f>参加者名簿!I53</f>
        <v>0</v>
      </c>
      <c r="K39">
        <f>参加者名簿!J53</f>
        <v>0</v>
      </c>
      <c r="L39">
        <f>参加者名簿!K53</f>
        <v>0</v>
      </c>
      <c r="M39">
        <f>参加者名簿!L53</f>
        <v>0</v>
      </c>
      <c r="N39">
        <f>参加者名簿!M53</f>
        <v>0</v>
      </c>
      <c r="O39">
        <f>参加者名簿!N53</f>
        <v>0</v>
      </c>
      <c r="P39">
        <f>参加者名簿!O53</f>
        <v>0</v>
      </c>
      <c r="Q39">
        <f>参加者名簿!P53</f>
        <v>0</v>
      </c>
      <c r="R39">
        <f>参加者名簿!Q53</f>
        <v>0</v>
      </c>
      <c r="S39">
        <f>参加者名簿!R53</f>
        <v>0</v>
      </c>
      <c r="T39">
        <f>参加者名簿!S53</f>
        <v>0</v>
      </c>
      <c r="U39">
        <f>参加者名簿!V53</f>
        <v>0</v>
      </c>
      <c r="V39">
        <f>参加者名簿!U53</f>
        <v>0</v>
      </c>
      <c r="W39">
        <v>37</v>
      </c>
    </row>
    <row r="40" spans="3:23" x14ac:dyDescent="0.2">
      <c r="C40">
        <f>参加者名簿!B54</f>
        <v>0</v>
      </c>
      <c r="D40">
        <f>参加者名簿!C54</f>
        <v>0</v>
      </c>
      <c r="E40">
        <f>参加者名簿!D54</f>
        <v>0</v>
      </c>
      <c r="F40">
        <f>参加者名簿!E54</f>
        <v>0</v>
      </c>
      <c r="G40">
        <f>参加者名簿!F54</f>
        <v>0</v>
      </c>
      <c r="H40">
        <f>参加者名簿!G54</f>
        <v>0</v>
      </c>
      <c r="I40">
        <f>参加者名簿!H54</f>
        <v>0</v>
      </c>
      <c r="J40">
        <f>参加者名簿!I54</f>
        <v>0</v>
      </c>
      <c r="K40">
        <f>参加者名簿!J54</f>
        <v>0</v>
      </c>
      <c r="L40">
        <f>参加者名簿!K54</f>
        <v>0</v>
      </c>
      <c r="M40">
        <f>参加者名簿!L54</f>
        <v>0</v>
      </c>
      <c r="N40">
        <f>参加者名簿!M54</f>
        <v>0</v>
      </c>
      <c r="O40">
        <f>参加者名簿!N54</f>
        <v>0</v>
      </c>
      <c r="P40">
        <f>参加者名簿!O54</f>
        <v>0</v>
      </c>
      <c r="Q40">
        <f>参加者名簿!P54</f>
        <v>0</v>
      </c>
      <c r="R40">
        <f>参加者名簿!Q54</f>
        <v>0</v>
      </c>
      <c r="S40">
        <f>参加者名簿!R54</f>
        <v>0</v>
      </c>
      <c r="T40">
        <f>参加者名簿!S54</f>
        <v>0</v>
      </c>
      <c r="U40">
        <f>参加者名簿!V54</f>
        <v>0</v>
      </c>
      <c r="V40">
        <f>参加者名簿!U54</f>
        <v>0</v>
      </c>
      <c r="W40">
        <v>38</v>
      </c>
    </row>
    <row r="41" spans="3:23" x14ac:dyDescent="0.2">
      <c r="C41">
        <f>参加者名簿!B55</f>
        <v>0</v>
      </c>
      <c r="D41">
        <f>参加者名簿!C55</f>
        <v>0</v>
      </c>
      <c r="E41">
        <f>参加者名簿!D55</f>
        <v>0</v>
      </c>
      <c r="F41">
        <f>参加者名簿!E55</f>
        <v>0</v>
      </c>
      <c r="G41">
        <f>参加者名簿!F55</f>
        <v>0</v>
      </c>
      <c r="H41">
        <f>参加者名簿!G55</f>
        <v>0</v>
      </c>
      <c r="I41">
        <f>参加者名簿!H55</f>
        <v>0</v>
      </c>
      <c r="J41">
        <f>参加者名簿!I55</f>
        <v>0</v>
      </c>
      <c r="K41">
        <f>参加者名簿!J55</f>
        <v>0</v>
      </c>
      <c r="L41">
        <f>参加者名簿!K55</f>
        <v>0</v>
      </c>
      <c r="M41">
        <f>参加者名簿!L55</f>
        <v>0</v>
      </c>
      <c r="N41">
        <f>参加者名簿!M55</f>
        <v>0</v>
      </c>
      <c r="O41">
        <f>参加者名簿!N55</f>
        <v>0</v>
      </c>
      <c r="P41">
        <f>参加者名簿!O55</f>
        <v>0</v>
      </c>
      <c r="Q41">
        <f>参加者名簿!P55</f>
        <v>0</v>
      </c>
      <c r="R41">
        <f>参加者名簿!Q55</f>
        <v>0</v>
      </c>
      <c r="S41">
        <f>参加者名簿!R55</f>
        <v>0</v>
      </c>
      <c r="T41">
        <f>参加者名簿!S55</f>
        <v>0</v>
      </c>
      <c r="U41">
        <f>参加者名簿!V55</f>
        <v>0</v>
      </c>
      <c r="V41">
        <f>参加者名簿!U55</f>
        <v>0</v>
      </c>
      <c r="W41">
        <v>39</v>
      </c>
    </row>
    <row r="42" spans="3:23" x14ac:dyDescent="0.2">
      <c r="C42">
        <f>参加者名簿!B56</f>
        <v>0</v>
      </c>
      <c r="D42">
        <f>参加者名簿!C56</f>
        <v>0</v>
      </c>
      <c r="E42">
        <f>参加者名簿!D56</f>
        <v>0</v>
      </c>
      <c r="F42">
        <f>参加者名簿!E56</f>
        <v>0</v>
      </c>
      <c r="G42">
        <f>参加者名簿!F56</f>
        <v>0</v>
      </c>
      <c r="H42">
        <f>参加者名簿!G56</f>
        <v>0</v>
      </c>
      <c r="I42">
        <f>参加者名簿!H56</f>
        <v>0</v>
      </c>
      <c r="J42">
        <f>参加者名簿!I56</f>
        <v>0</v>
      </c>
      <c r="K42">
        <f>参加者名簿!J56</f>
        <v>0</v>
      </c>
      <c r="L42">
        <f>参加者名簿!K56</f>
        <v>0</v>
      </c>
      <c r="M42">
        <f>参加者名簿!L56</f>
        <v>0</v>
      </c>
      <c r="N42">
        <f>参加者名簿!M56</f>
        <v>0</v>
      </c>
      <c r="O42">
        <f>参加者名簿!N56</f>
        <v>0</v>
      </c>
      <c r="P42">
        <f>参加者名簿!O56</f>
        <v>0</v>
      </c>
      <c r="Q42">
        <f>参加者名簿!P56</f>
        <v>0</v>
      </c>
      <c r="R42">
        <f>参加者名簿!Q56</f>
        <v>0</v>
      </c>
      <c r="S42">
        <f>参加者名簿!R56</f>
        <v>0</v>
      </c>
      <c r="T42">
        <f>参加者名簿!S56</f>
        <v>0</v>
      </c>
      <c r="U42">
        <f>参加者名簿!V56</f>
        <v>0</v>
      </c>
      <c r="V42">
        <f>参加者名簿!U56</f>
        <v>0</v>
      </c>
      <c r="W42">
        <v>40</v>
      </c>
    </row>
    <row r="43" spans="3:23" x14ac:dyDescent="0.2">
      <c r="C43">
        <f>参加者名簿!B57</f>
        <v>0</v>
      </c>
      <c r="D43">
        <f>参加者名簿!C57</f>
        <v>0</v>
      </c>
      <c r="E43">
        <f>参加者名簿!D57</f>
        <v>0</v>
      </c>
      <c r="F43">
        <f>参加者名簿!E57</f>
        <v>0</v>
      </c>
      <c r="G43">
        <f>参加者名簿!F57</f>
        <v>0</v>
      </c>
      <c r="H43">
        <f>参加者名簿!G57</f>
        <v>0</v>
      </c>
      <c r="I43">
        <f>参加者名簿!H57</f>
        <v>0</v>
      </c>
      <c r="J43">
        <f>参加者名簿!I57</f>
        <v>0</v>
      </c>
      <c r="K43">
        <f>参加者名簿!J57</f>
        <v>0</v>
      </c>
      <c r="L43">
        <f>参加者名簿!K57</f>
        <v>0</v>
      </c>
      <c r="M43">
        <f>参加者名簿!L57</f>
        <v>0</v>
      </c>
      <c r="N43">
        <f>参加者名簿!M57</f>
        <v>0</v>
      </c>
      <c r="O43">
        <f>参加者名簿!N57</f>
        <v>0</v>
      </c>
      <c r="P43">
        <f>参加者名簿!O57</f>
        <v>0</v>
      </c>
      <c r="Q43">
        <f>参加者名簿!P57</f>
        <v>0</v>
      </c>
      <c r="R43">
        <f>参加者名簿!Q57</f>
        <v>0</v>
      </c>
      <c r="S43">
        <f>参加者名簿!R57</f>
        <v>0</v>
      </c>
      <c r="T43">
        <f>参加者名簿!S57</f>
        <v>0</v>
      </c>
      <c r="U43">
        <f>参加者名簿!V57</f>
        <v>0</v>
      </c>
      <c r="V43">
        <f>参加者名簿!U57</f>
        <v>0</v>
      </c>
      <c r="W43">
        <v>41</v>
      </c>
    </row>
    <row r="44" spans="3:23" x14ac:dyDescent="0.2">
      <c r="C44">
        <f>参加者名簿!B58</f>
        <v>0</v>
      </c>
      <c r="D44">
        <f>参加者名簿!C58</f>
        <v>0</v>
      </c>
      <c r="E44">
        <f>参加者名簿!D58</f>
        <v>0</v>
      </c>
      <c r="F44">
        <f>参加者名簿!E58</f>
        <v>0</v>
      </c>
      <c r="G44">
        <f>参加者名簿!F58</f>
        <v>0</v>
      </c>
      <c r="H44">
        <f>参加者名簿!G58</f>
        <v>0</v>
      </c>
      <c r="I44">
        <f>参加者名簿!H58</f>
        <v>0</v>
      </c>
      <c r="J44">
        <f>参加者名簿!I58</f>
        <v>0</v>
      </c>
      <c r="K44">
        <f>参加者名簿!J58</f>
        <v>0</v>
      </c>
      <c r="L44">
        <f>参加者名簿!K58</f>
        <v>0</v>
      </c>
      <c r="M44">
        <f>参加者名簿!L58</f>
        <v>0</v>
      </c>
      <c r="N44">
        <f>参加者名簿!M58</f>
        <v>0</v>
      </c>
      <c r="O44">
        <f>参加者名簿!N58</f>
        <v>0</v>
      </c>
      <c r="P44">
        <f>参加者名簿!O58</f>
        <v>0</v>
      </c>
      <c r="Q44">
        <f>参加者名簿!P58</f>
        <v>0</v>
      </c>
      <c r="R44">
        <f>参加者名簿!Q58</f>
        <v>0</v>
      </c>
      <c r="S44">
        <f>参加者名簿!R58</f>
        <v>0</v>
      </c>
      <c r="T44">
        <f>参加者名簿!S58</f>
        <v>0</v>
      </c>
      <c r="U44">
        <f>参加者名簿!V58</f>
        <v>0</v>
      </c>
      <c r="V44">
        <f>参加者名簿!U58</f>
        <v>0</v>
      </c>
      <c r="W44">
        <v>42</v>
      </c>
    </row>
    <row r="45" spans="3:23" x14ac:dyDescent="0.2">
      <c r="C45">
        <f>参加者名簿!B59</f>
        <v>0</v>
      </c>
      <c r="D45">
        <f>参加者名簿!C59</f>
        <v>0</v>
      </c>
      <c r="E45">
        <f>参加者名簿!D59</f>
        <v>0</v>
      </c>
      <c r="F45">
        <f>参加者名簿!E59</f>
        <v>0</v>
      </c>
      <c r="G45">
        <f>参加者名簿!F59</f>
        <v>0</v>
      </c>
      <c r="H45">
        <f>参加者名簿!G59</f>
        <v>0</v>
      </c>
      <c r="I45">
        <f>参加者名簿!H59</f>
        <v>0</v>
      </c>
      <c r="J45">
        <f>参加者名簿!I59</f>
        <v>0</v>
      </c>
      <c r="K45">
        <f>参加者名簿!J59</f>
        <v>0</v>
      </c>
      <c r="L45">
        <f>参加者名簿!K59</f>
        <v>0</v>
      </c>
      <c r="M45">
        <f>参加者名簿!L59</f>
        <v>0</v>
      </c>
      <c r="N45">
        <f>参加者名簿!M59</f>
        <v>0</v>
      </c>
      <c r="O45">
        <f>参加者名簿!N59</f>
        <v>0</v>
      </c>
      <c r="P45">
        <f>参加者名簿!O59</f>
        <v>0</v>
      </c>
      <c r="Q45">
        <f>参加者名簿!P59</f>
        <v>0</v>
      </c>
      <c r="R45">
        <f>参加者名簿!Q59</f>
        <v>0</v>
      </c>
      <c r="S45">
        <f>参加者名簿!R59</f>
        <v>0</v>
      </c>
      <c r="T45">
        <f>参加者名簿!S59</f>
        <v>0</v>
      </c>
      <c r="U45">
        <f>参加者名簿!V59</f>
        <v>0</v>
      </c>
      <c r="V45">
        <f>参加者名簿!U59</f>
        <v>0</v>
      </c>
      <c r="W45">
        <v>43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86"/>
  <sheetViews>
    <sheetView tabSelected="1" view="pageBreakPreview" zoomScaleNormal="100" workbookViewId="0">
      <selection activeCell="P25" sqref="P25"/>
    </sheetView>
  </sheetViews>
  <sheetFormatPr defaultColWidth="9" defaultRowHeight="16.2" x14ac:dyDescent="0.2"/>
  <cols>
    <col min="1" max="1" width="8.44140625" style="5" customWidth="1"/>
    <col min="2" max="2" width="3.88671875" style="13" bestFit="1" customWidth="1"/>
    <col min="3" max="3" width="6.109375" style="13" customWidth="1"/>
    <col min="4" max="4" width="3.88671875" style="13" customWidth="1"/>
    <col min="5" max="5" width="13.44140625" style="5" customWidth="1"/>
    <col min="6" max="6" width="10.44140625" style="5" customWidth="1"/>
    <col min="7" max="8" width="2.44140625" style="6" customWidth="1"/>
    <col min="9" max="9" width="1.44140625" style="6" customWidth="1"/>
    <col min="10" max="10" width="2.44140625" style="6" customWidth="1"/>
    <col min="11" max="11" width="1.44140625" style="6" customWidth="1"/>
    <col min="12" max="12" width="2.44140625" style="6" customWidth="1"/>
    <col min="13" max="14" width="3.109375" style="6" customWidth="1"/>
    <col min="15" max="15" width="4" style="5" customWidth="1"/>
    <col min="16" max="16" width="5.88671875" style="5" customWidth="1"/>
    <col min="17" max="17" width="3.109375" style="5" customWidth="1"/>
    <col min="18" max="18" width="8.88671875" style="5" customWidth="1"/>
    <col min="19" max="19" width="9.44140625" style="5" customWidth="1"/>
    <col min="20" max="20" width="3.109375" style="5" customWidth="1"/>
    <col min="21" max="21" width="6.44140625" style="5" customWidth="1"/>
    <col min="22" max="22" width="3.109375" style="5" customWidth="1"/>
    <col min="23" max="23" width="6.44140625" style="5" customWidth="1"/>
    <col min="24" max="24" width="14" style="5" customWidth="1"/>
    <col min="25" max="25" width="64.109375" style="155" customWidth="1"/>
    <col min="26" max="26" width="7" style="5" bestFit="1" customWidth="1"/>
    <col min="27" max="27" width="9" style="5" bestFit="1" customWidth="1"/>
    <col min="28" max="28" width="7.109375" style="5" bestFit="1" customWidth="1"/>
    <col min="29" max="29" width="9" style="5" bestFit="1" customWidth="1"/>
    <col min="30" max="30" width="7.109375" style="5" bestFit="1" customWidth="1"/>
    <col min="31" max="31" width="6.109375" style="5" bestFit="1" customWidth="1"/>
    <col min="32" max="32" width="9" style="155"/>
    <col min="33" max="16384" width="9" style="5"/>
  </cols>
  <sheetData>
    <row r="1" spans="1:32" s="1" customFormat="1" ht="30" customHeight="1" x14ac:dyDescent="0.2">
      <c r="A1" s="425" t="str">
        <f>IF(COUNTIF(Y16:Y40,"")+COUNTIF(AF16:AF40,"")=50,"日本スポーツマスターズ２０２４　　空手道競技　参加申込書",1)</f>
        <v>日本スポーツマスターズ２０２４　　空手道競技　参加申込書</v>
      </c>
      <c r="B1" s="425"/>
      <c r="C1" s="425"/>
      <c r="D1" s="425"/>
      <c r="E1" s="425"/>
      <c r="F1" s="425"/>
      <c r="G1" s="425"/>
      <c r="H1" s="425"/>
      <c r="I1" s="425"/>
      <c r="J1" s="425"/>
      <c r="K1" s="425"/>
      <c r="L1" s="425"/>
      <c r="M1" s="425"/>
      <c r="N1" s="425"/>
      <c r="O1" s="425"/>
      <c r="P1" s="425"/>
      <c r="Q1" s="425"/>
      <c r="R1" s="425"/>
      <c r="S1" s="425"/>
      <c r="T1" s="425"/>
      <c r="U1" s="425"/>
      <c r="V1" s="425"/>
      <c r="W1" s="425"/>
      <c r="X1" s="425"/>
      <c r="Y1" s="154"/>
      <c r="AF1" s="155"/>
    </row>
    <row r="2" spans="1:32" s="1" customFormat="1" ht="11.25" customHeight="1" thickBot="1" x14ac:dyDescent="0.25">
      <c r="B2" s="14"/>
      <c r="C2" s="19"/>
      <c r="D2" s="19"/>
      <c r="E2" s="2"/>
      <c r="F2" s="2"/>
      <c r="G2" s="6"/>
      <c r="H2" s="6"/>
      <c r="I2" s="6"/>
      <c r="J2" s="6"/>
      <c r="K2" s="6"/>
      <c r="L2" s="6"/>
      <c r="M2" s="6"/>
      <c r="N2" s="6"/>
      <c r="Y2" s="154"/>
      <c r="AF2" s="155"/>
    </row>
    <row r="3" spans="1:32" s="1" customFormat="1" ht="21" customHeight="1" thickTop="1" thickBot="1" x14ac:dyDescent="0.25">
      <c r="B3" s="14"/>
      <c r="C3" s="19"/>
      <c r="D3" s="19"/>
      <c r="E3" s="2"/>
      <c r="F3" s="2"/>
      <c r="G3" s="6"/>
      <c r="H3" s="6"/>
      <c r="I3" s="6"/>
      <c r="J3" s="6"/>
      <c r="K3" s="6"/>
      <c r="L3" s="6"/>
      <c r="M3" s="6"/>
      <c r="N3" s="6"/>
      <c r="P3" s="156" t="s">
        <v>0</v>
      </c>
      <c r="Q3" s="429"/>
      <c r="R3" s="430"/>
      <c r="S3" s="1" t="s">
        <v>1</v>
      </c>
      <c r="T3" s="431"/>
      <c r="U3" s="432"/>
      <c r="V3" s="433"/>
      <c r="W3" s="83" t="s">
        <v>2</v>
      </c>
      <c r="X3" s="83"/>
      <c r="Y3" s="154"/>
      <c r="AF3" s="155"/>
    </row>
    <row r="4" spans="1:32" s="1" customFormat="1" ht="21" customHeight="1" thickTop="1" thickBot="1" x14ac:dyDescent="0.25">
      <c r="A4" s="8" t="s">
        <v>3</v>
      </c>
      <c r="B4" s="14"/>
      <c r="C4" s="14"/>
      <c r="D4" s="7"/>
      <c r="E4" s="8"/>
      <c r="F4" s="8"/>
      <c r="G4" s="8"/>
      <c r="H4" s="8"/>
      <c r="I4" s="8"/>
      <c r="J4" s="8"/>
      <c r="K4" s="8"/>
      <c r="L4" s="8"/>
      <c r="M4" s="8"/>
      <c r="N4" s="8"/>
      <c r="Y4" s="154"/>
      <c r="AF4" s="155"/>
    </row>
    <row r="5" spans="1:32" s="1" customFormat="1" ht="21" customHeight="1" thickTop="1" thickBot="1" x14ac:dyDescent="0.25">
      <c r="B5" s="14"/>
      <c r="C5" s="19"/>
      <c r="D5" s="19"/>
      <c r="E5" s="2"/>
      <c r="F5" s="397"/>
      <c r="G5" s="398"/>
      <c r="H5" s="398"/>
      <c r="I5" s="398"/>
      <c r="J5" s="398"/>
      <c r="K5" s="398"/>
      <c r="L5" s="434" t="s">
        <v>4</v>
      </c>
      <c r="M5" s="435"/>
      <c r="N5" s="435"/>
      <c r="O5" s="435"/>
      <c r="P5" s="157" t="s">
        <v>5</v>
      </c>
      <c r="Q5" s="429"/>
      <c r="R5" s="436"/>
      <c r="S5" s="436"/>
      <c r="T5" s="436"/>
      <c r="U5" s="430"/>
      <c r="V5" s="205"/>
      <c r="W5" s="83" t="s">
        <v>6</v>
      </c>
      <c r="X5" s="83"/>
      <c r="Y5" s="154"/>
      <c r="AF5" s="155"/>
    </row>
    <row r="6" spans="1:32" s="1" customFormat="1" ht="21" customHeight="1" thickTop="1" x14ac:dyDescent="0.2">
      <c r="B6" s="14"/>
      <c r="C6" s="19"/>
      <c r="D6" s="19"/>
      <c r="E6" s="2"/>
      <c r="F6" s="399" t="s">
        <v>7</v>
      </c>
      <c r="G6" s="399"/>
      <c r="H6" s="399"/>
      <c r="I6" s="399"/>
      <c r="J6" s="399"/>
      <c r="K6" s="399"/>
      <c r="L6" s="153"/>
      <c r="M6" s="6"/>
      <c r="N6" s="6"/>
      <c r="P6" s="10"/>
      <c r="Q6" s="10"/>
      <c r="R6" s="10"/>
      <c r="S6" s="10"/>
      <c r="T6" s="10"/>
      <c r="U6" s="10"/>
      <c r="V6" s="10"/>
      <c r="W6" s="10"/>
      <c r="X6" s="10"/>
      <c r="Y6" s="154"/>
      <c r="AF6" s="155"/>
    </row>
    <row r="7" spans="1:32" s="1" customFormat="1" ht="24" customHeight="1" x14ac:dyDescent="0.2">
      <c r="A7" s="9" t="s">
        <v>8</v>
      </c>
      <c r="B7" s="9"/>
      <c r="C7" s="7"/>
      <c r="D7" s="7"/>
      <c r="E7" s="9"/>
      <c r="F7" s="9"/>
      <c r="G7" s="9"/>
      <c r="H7" s="9"/>
      <c r="I7" s="9"/>
      <c r="J7" s="9"/>
      <c r="K7" s="9"/>
      <c r="L7" s="9"/>
      <c r="M7" s="9"/>
      <c r="N7" s="9"/>
      <c r="O7" s="9"/>
      <c r="P7" s="9"/>
      <c r="Q7" s="9"/>
      <c r="R7" s="9"/>
      <c r="S7" s="9"/>
      <c r="T7" s="415" t="s">
        <v>9</v>
      </c>
      <c r="U7" s="416"/>
      <c r="V7" s="416"/>
      <c r="W7" s="417"/>
      <c r="X7" s="254"/>
      <c r="Y7" s="154"/>
      <c r="AF7" s="155"/>
    </row>
    <row r="8" spans="1:32" s="1" customFormat="1" ht="9.75" customHeight="1" x14ac:dyDescent="0.2">
      <c r="B8" s="14"/>
      <c r="C8" s="19"/>
      <c r="D8" s="19"/>
      <c r="E8" s="2"/>
      <c r="F8" s="2"/>
      <c r="G8" s="6"/>
      <c r="H8" s="6"/>
      <c r="I8" s="6"/>
      <c r="J8" s="6"/>
      <c r="K8" s="6"/>
      <c r="L8" s="6"/>
      <c r="M8" s="6"/>
      <c r="N8" s="6"/>
      <c r="T8" s="418"/>
      <c r="U8" s="419"/>
      <c r="V8" s="419"/>
      <c r="W8" s="420"/>
      <c r="X8" s="254"/>
      <c r="Y8" s="154"/>
      <c r="AF8" s="155"/>
    </row>
    <row r="9" spans="1:32" ht="15.75" customHeight="1" thickBot="1" x14ac:dyDescent="0.25">
      <c r="A9" s="278" t="s">
        <v>10</v>
      </c>
      <c r="B9" s="279"/>
      <c r="C9" s="282" t="s">
        <v>11</v>
      </c>
      <c r="D9" s="283"/>
      <c r="E9" s="284"/>
      <c r="F9" s="285" t="s">
        <v>12</v>
      </c>
      <c r="G9" s="407" t="s">
        <v>13</v>
      </c>
      <c r="H9" s="408"/>
      <c r="I9" s="408"/>
      <c r="J9" s="408"/>
      <c r="K9" s="408"/>
      <c r="L9" s="408"/>
      <c r="M9" s="408"/>
      <c r="N9" s="408"/>
      <c r="O9" s="408"/>
      <c r="P9" s="408"/>
      <c r="Q9" s="408"/>
      <c r="R9" s="409"/>
      <c r="S9" s="402" t="s">
        <v>14</v>
      </c>
      <c r="T9" s="418"/>
      <c r="U9" s="419"/>
      <c r="V9" s="419"/>
      <c r="W9" s="420"/>
      <c r="X9" s="254"/>
    </row>
    <row r="10" spans="1:32" ht="15.75" customHeight="1" thickTop="1" thickBot="1" x14ac:dyDescent="0.25">
      <c r="A10" s="280"/>
      <c r="B10" s="281"/>
      <c r="C10" s="342" t="s">
        <v>15</v>
      </c>
      <c r="D10" s="343"/>
      <c r="E10" s="344"/>
      <c r="F10" s="286"/>
      <c r="G10" s="86" t="s">
        <v>16</v>
      </c>
      <c r="H10" s="15"/>
      <c r="I10" s="15"/>
      <c r="J10" s="15"/>
      <c r="K10" s="15"/>
      <c r="L10" s="15"/>
      <c r="M10" s="86"/>
      <c r="N10" s="412" t="s">
        <v>17</v>
      </c>
      <c r="O10" s="412"/>
      <c r="P10" s="412"/>
      <c r="Q10" s="412"/>
      <c r="R10" s="413"/>
      <c r="S10" s="403"/>
      <c r="T10" s="229"/>
      <c r="U10" s="206" t="s">
        <v>18</v>
      </c>
      <c r="V10" s="231"/>
      <c r="W10" s="208" t="s">
        <v>19</v>
      </c>
      <c r="X10" s="255"/>
    </row>
    <row r="11" spans="1:32" ht="15.75" customHeight="1" thickTop="1" thickBot="1" x14ac:dyDescent="0.25">
      <c r="A11" s="250" t="s">
        <v>20</v>
      </c>
      <c r="B11" s="251" t="s">
        <v>21</v>
      </c>
      <c r="C11" s="345"/>
      <c r="D11" s="346"/>
      <c r="E11" s="347"/>
      <c r="F11" s="334" t="s">
        <v>22</v>
      </c>
      <c r="G11" s="410"/>
      <c r="H11" s="411"/>
      <c r="I11" s="439" t="s">
        <v>23</v>
      </c>
      <c r="J11" s="439"/>
      <c r="K11" s="439"/>
      <c r="L11" s="440"/>
      <c r="M11" s="227"/>
      <c r="N11" s="90" t="s">
        <v>24</v>
      </c>
      <c r="O11" s="91"/>
      <c r="P11" s="89"/>
      <c r="Q11" s="227"/>
      <c r="R11" s="89" t="s">
        <v>25</v>
      </c>
      <c r="S11" s="405">
        <v>12</v>
      </c>
      <c r="T11" s="230"/>
      <c r="U11" s="207" t="s">
        <v>26</v>
      </c>
      <c r="V11" s="209"/>
      <c r="W11" s="210"/>
      <c r="X11" s="255"/>
      <c r="Z11" s="5" t="s">
        <v>27</v>
      </c>
    </row>
    <row r="12" spans="1:32" ht="17.25" customHeight="1" thickTop="1" thickBot="1" x14ac:dyDescent="0.25">
      <c r="A12" s="203" t="s">
        <v>28</v>
      </c>
      <c r="B12" s="226">
        <v>1</v>
      </c>
      <c r="C12" s="85" t="s">
        <v>29</v>
      </c>
      <c r="D12" s="290" t="str">
        <f>PHONETIC(C10)</f>
        <v>ゼンクウレン　タロウ</v>
      </c>
      <c r="E12" s="291"/>
      <c r="F12" s="335"/>
      <c r="G12" s="294">
        <v>1</v>
      </c>
      <c r="H12" s="295"/>
      <c r="I12" s="437" t="s">
        <v>30</v>
      </c>
      <c r="J12" s="437"/>
      <c r="K12" s="437"/>
      <c r="L12" s="438"/>
      <c r="M12" s="228">
        <v>1</v>
      </c>
      <c r="N12" s="93" t="s">
        <v>31</v>
      </c>
      <c r="O12" s="94"/>
      <c r="P12" s="92"/>
      <c r="Q12" s="228"/>
      <c r="R12" s="92" t="s">
        <v>32</v>
      </c>
      <c r="S12" s="406"/>
      <c r="T12" s="393" t="s">
        <v>33</v>
      </c>
      <c r="U12" s="394"/>
      <c r="V12" s="395">
        <v>7654321</v>
      </c>
      <c r="W12" s="396"/>
      <c r="X12" s="260"/>
      <c r="Z12" s="5" t="s">
        <v>34</v>
      </c>
    </row>
    <row r="13" spans="1:32" ht="28.5" customHeight="1" thickTop="1" thickBot="1" x14ac:dyDescent="0.25">
      <c r="A13" s="296" t="s">
        <v>35</v>
      </c>
      <c r="B13" s="296"/>
      <c r="C13" s="296"/>
      <c r="D13" s="296"/>
      <c r="E13" s="296"/>
      <c r="F13" s="296"/>
      <c r="G13" s="296"/>
      <c r="H13" s="296"/>
      <c r="I13" s="296"/>
      <c r="J13" s="296"/>
      <c r="K13" s="296"/>
      <c r="L13" s="296"/>
      <c r="M13" s="296"/>
      <c r="N13" s="296"/>
      <c r="O13" s="296"/>
      <c r="P13" s="296"/>
      <c r="Q13" s="296"/>
      <c r="R13" s="296"/>
    </row>
    <row r="14" spans="1:32" ht="15.75" customHeight="1" x14ac:dyDescent="0.2">
      <c r="A14" s="372" t="s">
        <v>36</v>
      </c>
      <c r="B14" s="336" t="s">
        <v>37</v>
      </c>
      <c r="C14" s="338" t="s">
        <v>38</v>
      </c>
      <c r="D14" s="340" t="s">
        <v>39</v>
      </c>
      <c r="E14" s="292" t="s">
        <v>40</v>
      </c>
      <c r="F14" s="378" t="s">
        <v>29</v>
      </c>
      <c r="G14" s="348" t="s">
        <v>12</v>
      </c>
      <c r="H14" s="376"/>
      <c r="I14" s="376"/>
      <c r="J14" s="376"/>
      <c r="K14" s="376"/>
      <c r="L14" s="349"/>
      <c r="M14" s="348" t="s">
        <v>41</v>
      </c>
      <c r="N14" s="349"/>
      <c r="O14" s="400" t="s">
        <v>42</v>
      </c>
      <c r="P14" s="400" t="s">
        <v>43</v>
      </c>
      <c r="Q14" s="84"/>
      <c r="R14" s="84" t="s">
        <v>44</v>
      </c>
      <c r="S14" s="402" t="s">
        <v>14</v>
      </c>
      <c r="T14" s="441" t="s">
        <v>45</v>
      </c>
      <c r="U14" s="442"/>
      <c r="V14" s="441" t="s">
        <v>45</v>
      </c>
      <c r="W14" s="442"/>
      <c r="X14" s="423" t="s">
        <v>46</v>
      </c>
      <c r="Z14" s="30"/>
      <c r="AA14" s="31" t="s">
        <v>47</v>
      </c>
      <c r="AB14" s="31" t="s">
        <v>48</v>
      </c>
      <c r="AC14" s="31" t="s">
        <v>49</v>
      </c>
      <c r="AD14" s="32" t="s">
        <v>50</v>
      </c>
    </row>
    <row r="15" spans="1:32" ht="15.75" customHeight="1" thickBot="1" x14ac:dyDescent="0.25">
      <c r="A15" s="373"/>
      <c r="B15" s="337"/>
      <c r="C15" s="339"/>
      <c r="D15" s="341"/>
      <c r="E15" s="293"/>
      <c r="F15" s="379"/>
      <c r="G15" s="350"/>
      <c r="H15" s="377"/>
      <c r="I15" s="377"/>
      <c r="J15" s="377"/>
      <c r="K15" s="377"/>
      <c r="L15" s="351"/>
      <c r="M15" s="350"/>
      <c r="N15" s="351"/>
      <c r="O15" s="414"/>
      <c r="P15" s="401"/>
      <c r="Q15" s="120"/>
      <c r="R15" s="120" t="s">
        <v>51</v>
      </c>
      <c r="S15" s="404"/>
      <c r="T15" s="388" t="s">
        <v>52</v>
      </c>
      <c r="U15" s="389"/>
      <c r="V15" s="388" t="s">
        <v>53</v>
      </c>
      <c r="W15" s="389"/>
      <c r="X15" s="424"/>
      <c r="Z15" s="33" t="s">
        <v>54</v>
      </c>
      <c r="AA15" s="38" t="s">
        <v>55</v>
      </c>
      <c r="AB15" s="38" t="s">
        <v>55</v>
      </c>
      <c r="AC15" s="34">
        <v>1</v>
      </c>
      <c r="AD15" s="38">
        <v>1</v>
      </c>
    </row>
    <row r="16" spans="1:32" ht="30" customHeight="1" thickTop="1" x14ac:dyDescent="0.2">
      <c r="A16" s="43"/>
      <c r="B16" s="87">
        <v>1</v>
      </c>
      <c r="C16" s="97" t="s">
        <v>27</v>
      </c>
      <c r="D16" s="98">
        <f t="shared" ref="D16:D30" si="0">IF(H16="","",IF(C16="組手",VLOOKUP(M16,$Z$14:$AD$85,2,FALSE),VLOOKUP(M16,$Z$14:$AD$85,3,FALSE)))</f>
        <v>3</v>
      </c>
      <c r="E16" s="99" t="s">
        <v>56</v>
      </c>
      <c r="F16" s="100" t="str">
        <f>PHONETIC(E16)</f>
        <v>ゼンクウレン　シロウ</v>
      </c>
      <c r="G16" s="101">
        <v>19</v>
      </c>
      <c r="H16" s="163" t="s">
        <v>57</v>
      </c>
      <c r="I16" s="102" t="s">
        <v>58</v>
      </c>
      <c r="J16" s="103">
        <v>8</v>
      </c>
      <c r="K16" s="102" t="s">
        <v>58</v>
      </c>
      <c r="L16" s="116">
        <v>20</v>
      </c>
      <c r="M16" s="374" t="str">
        <f>CONCATENATE(IF(H16="","　　",IF(J16&lt;4,MID($A$4,FIND("ズ",$A$4)+1,4)-G16*100-H16,IF(AND(J16=4,L16=1),MID($A$4,FIND("ズ",$A$4)+1,4)-G16*100-H16,MID($A$4,FIND("ズ",$A$4)+1,4)-G16*100-H16-1)))," 歳")</f>
        <v>53 歳</v>
      </c>
      <c r="N16" s="375"/>
      <c r="O16" s="118" t="s">
        <v>21</v>
      </c>
      <c r="P16" s="121">
        <v>1</v>
      </c>
      <c r="Q16" s="421">
        <v>35371</v>
      </c>
      <c r="R16" s="422"/>
      <c r="S16" s="188">
        <v>15</v>
      </c>
      <c r="T16" s="390"/>
      <c r="U16" s="391"/>
      <c r="V16" s="390"/>
      <c r="W16" s="392"/>
      <c r="X16" s="261" t="s">
        <v>59</v>
      </c>
      <c r="Y16" s="265"/>
      <c r="Z16" s="33" t="s">
        <v>60</v>
      </c>
      <c r="AA16" s="38" t="s">
        <v>55</v>
      </c>
      <c r="AB16" s="38" t="s">
        <v>55</v>
      </c>
      <c r="AC16" s="34">
        <v>1</v>
      </c>
      <c r="AD16" s="38">
        <v>1</v>
      </c>
      <c r="AE16" s="56" t="str">
        <f>IF(C16="","",CONCATENATE(C16,D16))</f>
        <v>組手3</v>
      </c>
      <c r="AF16" s="155" t="str">
        <f>IF(C16="","",IF(C16="組手",IF(COUNTIF($AE$16:$AE$30,AE16)&gt;3,"出場数エラー",""),IF(C16="形",IF(COUNTIF($AE$16:$AE$30,AE16)&gt;2,"出場数エラー",""))))</f>
        <v/>
      </c>
    </row>
    <row r="17" spans="1:32" ht="30" customHeight="1" x14ac:dyDescent="0.2">
      <c r="A17" s="43"/>
      <c r="B17" s="87">
        <v>2</v>
      </c>
      <c r="C17" s="104" t="s">
        <v>27</v>
      </c>
      <c r="D17" s="39">
        <f t="shared" si="0"/>
        <v>4</v>
      </c>
      <c r="E17" s="27" t="s">
        <v>61</v>
      </c>
      <c r="F17" s="24" t="str">
        <f t="shared" ref="F17:F40" si="1">PHONETIC(E17)</f>
        <v>ゼンクウレン　サブロウ</v>
      </c>
      <c r="G17" s="46">
        <v>19</v>
      </c>
      <c r="H17" s="164" t="s">
        <v>62</v>
      </c>
      <c r="I17" s="48" t="s">
        <v>58</v>
      </c>
      <c r="J17" s="21">
        <v>5</v>
      </c>
      <c r="K17" s="48" t="s">
        <v>58</v>
      </c>
      <c r="L17" s="20">
        <v>5</v>
      </c>
      <c r="M17" s="276" t="str">
        <f t="shared" ref="M17:M40" si="2">CONCATENATE(IF(H17="","　　",IF(J17&lt;4,MID($A$4,FIND("ズ",$A$4)+1,4)-G17*100-H17,IF(AND(J17=4,L17=1),MID($A$4,FIND("ズ",$A$4)+1,4)-G17*100-H17,MID($A$4,FIND("ズ",$A$4)+1,4)-G17*100-H17-1)))," 歳")</f>
        <v>58 歳</v>
      </c>
      <c r="N17" s="277"/>
      <c r="O17" s="118" t="s">
        <v>21</v>
      </c>
      <c r="P17" s="122">
        <v>2</v>
      </c>
      <c r="Q17" s="322">
        <v>36986</v>
      </c>
      <c r="R17" s="323"/>
      <c r="S17" s="189">
        <v>14</v>
      </c>
      <c r="T17" s="331" t="s">
        <v>63</v>
      </c>
      <c r="U17" s="332"/>
      <c r="V17" s="331">
        <v>1234567</v>
      </c>
      <c r="W17" s="333"/>
      <c r="X17" s="259" t="s">
        <v>59</v>
      </c>
      <c r="Y17" s="155" t="str">
        <f t="shared" ref="Y17:Y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Z17" s="33" t="s">
        <v>64</v>
      </c>
      <c r="AA17" s="38" t="s">
        <v>55</v>
      </c>
      <c r="AB17" s="38" t="s">
        <v>55</v>
      </c>
      <c r="AC17" s="34">
        <v>1</v>
      </c>
      <c r="AD17" s="38">
        <v>1</v>
      </c>
      <c r="AE17" s="56" t="str">
        <f t="shared" ref="AE17:AE40" si="4">IF(C17="","",CONCATENATE(C17,D17))</f>
        <v>組手4</v>
      </c>
      <c r="AF17" s="155" t="str">
        <f t="shared" ref="AF17:AF30" si="5">IF(C17="","",IF(C17="組手",IF(COUNTIF($AE$16:$AE$30,AE17)&gt;3,"出場数エラー",""),IF(C17="形",IF(COUNTIF($AE$16:$AE$30,AE17)&gt;2,"出場数エラー",""))))</f>
        <v/>
      </c>
    </row>
    <row r="18" spans="1:32" ht="30" customHeight="1" x14ac:dyDescent="0.2">
      <c r="A18" s="43"/>
      <c r="B18" s="87">
        <v>3</v>
      </c>
      <c r="C18" s="104" t="s">
        <v>27</v>
      </c>
      <c r="D18" s="39">
        <f t="shared" si="0"/>
        <v>6</v>
      </c>
      <c r="E18" s="27" t="s">
        <v>65</v>
      </c>
      <c r="F18" s="24" t="str">
        <f t="shared" si="1"/>
        <v>ゼンクウレン　ジロウ</v>
      </c>
      <c r="G18" s="46">
        <v>19</v>
      </c>
      <c r="H18" s="164" t="s">
        <v>66</v>
      </c>
      <c r="I18" s="48" t="s">
        <v>58</v>
      </c>
      <c r="J18" s="21">
        <v>2</v>
      </c>
      <c r="K18" s="48" t="s">
        <v>58</v>
      </c>
      <c r="L18" s="20">
        <v>3</v>
      </c>
      <c r="M18" s="276" t="str">
        <f t="shared" si="2"/>
        <v>68 歳</v>
      </c>
      <c r="N18" s="277"/>
      <c r="O18" s="118" t="s">
        <v>21</v>
      </c>
      <c r="P18" s="122">
        <v>3</v>
      </c>
      <c r="Q18" s="322">
        <v>36986</v>
      </c>
      <c r="R18" s="323"/>
      <c r="S18" s="189">
        <v>13</v>
      </c>
      <c r="T18" s="331"/>
      <c r="U18" s="332"/>
      <c r="V18" s="331"/>
      <c r="W18" s="333"/>
      <c r="X18" s="259" t="s">
        <v>59</v>
      </c>
      <c r="Y18" s="155" t="str">
        <f t="shared" si="3"/>
        <v/>
      </c>
      <c r="Z18" s="33" t="s">
        <v>67</v>
      </c>
      <c r="AA18" s="38" t="s">
        <v>55</v>
      </c>
      <c r="AB18" s="38" t="s">
        <v>55</v>
      </c>
      <c r="AC18" s="34">
        <v>1</v>
      </c>
      <c r="AD18" s="38">
        <v>1</v>
      </c>
      <c r="AE18" s="56" t="str">
        <f t="shared" si="4"/>
        <v>組手6</v>
      </c>
      <c r="AF18" s="155" t="str">
        <f t="shared" si="5"/>
        <v/>
      </c>
    </row>
    <row r="19" spans="1:32" ht="30" customHeight="1" x14ac:dyDescent="0.2">
      <c r="A19" s="43"/>
      <c r="B19" s="87">
        <v>4</v>
      </c>
      <c r="C19" s="104" t="s">
        <v>27</v>
      </c>
      <c r="D19" s="39">
        <f t="shared" si="0"/>
        <v>7</v>
      </c>
      <c r="E19" s="27" t="s">
        <v>15</v>
      </c>
      <c r="F19" s="24" t="str">
        <f t="shared" si="1"/>
        <v>ゼンクウレン　タロウ</v>
      </c>
      <c r="G19" s="46">
        <v>19</v>
      </c>
      <c r="H19" s="164" t="s">
        <v>68</v>
      </c>
      <c r="I19" s="48" t="s">
        <v>58</v>
      </c>
      <c r="J19" s="21">
        <v>8</v>
      </c>
      <c r="K19" s="48" t="s">
        <v>58</v>
      </c>
      <c r="L19" s="20">
        <v>2</v>
      </c>
      <c r="M19" s="276" t="str">
        <f t="shared" si="2"/>
        <v>73 歳</v>
      </c>
      <c r="N19" s="277"/>
      <c r="O19" s="118" t="s">
        <v>21</v>
      </c>
      <c r="P19" s="122">
        <v>4</v>
      </c>
      <c r="Q19" s="322">
        <v>39635</v>
      </c>
      <c r="R19" s="323"/>
      <c r="S19" s="189">
        <v>12</v>
      </c>
      <c r="T19" s="331" t="s">
        <v>69</v>
      </c>
      <c r="U19" s="332"/>
      <c r="V19" s="331">
        <v>7654321</v>
      </c>
      <c r="W19" s="333">
        <v>7654321</v>
      </c>
      <c r="X19" s="259" t="s">
        <v>59</v>
      </c>
      <c r="Y19" s="155" t="str">
        <f t="shared" si="3"/>
        <v/>
      </c>
      <c r="Z19" s="33" t="s">
        <v>70</v>
      </c>
      <c r="AA19" s="38" t="s">
        <v>55</v>
      </c>
      <c r="AB19" s="38" t="s">
        <v>55</v>
      </c>
      <c r="AC19" s="34">
        <v>1</v>
      </c>
      <c r="AD19" s="38">
        <v>1</v>
      </c>
      <c r="AE19" s="56" t="str">
        <f t="shared" si="4"/>
        <v>組手7</v>
      </c>
      <c r="AF19" s="155" t="str">
        <f t="shared" si="5"/>
        <v/>
      </c>
    </row>
    <row r="20" spans="1:32" ht="30" customHeight="1" x14ac:dyDescent="0.2">
      <c r="A20" s="43"/>
      <c r="B20" s="87">
        <v>5</v>
      </c>
      <c r="C20" s="104" t="s">
        <v>27</v>
      </c>
      <c r="D20" s="39">
        <f t="shared" si="0"/>
        <v>7</v>
      </c>
      <c r="E20" s="27" t="s">
        <v>71</v>
      </c>
      <c r="F20" s="24" t="str">
        <f t="shared" si="1"/>
        <v>ゼンクウレン　イワゾウ</v>
      </c>
      <c r="G20" s="46">
        <v>19</v>
      </c>
      <c r="H20" s="164" t="s">
        <v>72</v>
      </c>
      <c r="I20" s="48" t="s">
        <v>58</v>
      </c>
      <c r="J20" s="21">
        <v>4</v>
      </c>
      <c r="K20" s="48" t="s">
        <v>58</v>
      </c>
      <c r="L20" s="20">
        <v>1</v>
      </c>
      <c r="M20" s="276" t="str">
        <f t="shared" si="2"/>
        <v>84 歳</v>
      </c>
      <c r="N20" s="277"/>
      <c r="O20" s="118" t="s">
        <v>21</v>
      </c>
      <c r="P20" s="122">
        <v>5</v>
      </c>
      <c r="Q20" s="322">
        <v>39635</v>
      </c>
      <c r="R20" s="323"/>
      <c r="S20" s="189">
        <v>11</v>
      </c>
      <c r="T20" s="331"/>
      <c r="U20" s="332"/>
      <c r="V20" s="331"/>
      <c r="W20" s="333"/>
      <c r="X20" s="259" t="s">
        <v>59</v>
      </c>
      <c r="Y20" s="155" t="str">
        <f t="shared" si="3"/>
        <v/>
      </c>
      <c r="Z20" s="33" t="s">
        <v>73</v>
      </c>
      <c r="AA20" s="34">
        <v>1</v>
      </c>
      <c r="AB20" s="34">
        <v>1</v>
      </c>
      <c r="AC20" s="34">
        <v>2</v>
      </c>
      <c r="AD20" s="35">
        <v>1</v>
      </c>
      <c r="AE20" s="56" t="str">
        <f t="shared" si="4"/>
        <v>組手7</v>
      </c>
      <c r="AF20" s="155" t="str">
        <f t="shared" si="5"/>
        <v/>
      </c>
    </row>
    <row r="21" spans="1:32" ht="30" customHeight="1" x14ac:dyDescent="0.2">
      <c r="A21" s="43"/>
      <c r="B21" s="87">
        <v>6</v>
      </c>
      <c r="C21" s="104" t="s">
        <v>27</v>
      </c>
      <c r="D21" s="39">
        <f t="shared" si="0"/>
        <v>7</v>
      </c>
      <c r="E21" s="27" t="s">
        <v>74</v>
      </c>
      <c r="F21" s="24" t="str">
        <f t="shared" si="1"/>
        <v>ゼンクウレン　タイショウ</v>
      </c>
      <c r="G21" s="46">
        <v>19</v>
      </c>
      <c r="H21" s="164" t="s">
        <v>75</v>
      </c>
      <c r="I21" s="48" t="s">
        <v>58</v>
      </c>
      <c r="J21" s="21">
        <v>3</v>
      </c>
      <c r="K21" s="48" t="s">
        <v>58</v>
      </c>
      <c r="L21" s="20">
        <v>31</v>
      </c>
      <c r="M21" s="276" t="str">
        <f t="shared" si="2"/>
        <v>94 歳</v>
      </c>
      <c r="N21" s="277"/>
      <c r="O21" s="118" t="s">
        <v>21</v>
      </c>
      <c r="P21" s="122">
        <v>8</v>
      </c>
      <c r="Q21" s="322">
        <v>41336</v>
      </c>
      <c r="R21" s="323"/>
      <c r="S21" s="189">
        <v>10</v>
      </c>
      <c r="T21" s="331"/>
      <c r="U21" s="332"/>
      <c r="V21" s="331"/>
      <c r="W21" s="333"/>
      <c r="X21" s="259" t="s">
        <v>59</v>
      </c>
      <c r="Y21" s="155" t="str">
        <f t="shared" si="3"/>
        <v/>
      </c>
      <c r="Z21" s="33" t="s">
        <v>76</v>
      </c>
      <c r="AA21" s="34">
        <v>1</v>
      </c>
      <c r="AB21" s="34">
        <v>1</v>
      </c>
      <c r="AC21" s="34">
        <v>2</v>
      </c>
      <c r="AD21" s="35">
        <v>1</v>
      </c>
      <c r="AE21" s="56" t="str">
        <f t="shared" si="4"/>
        <v>組手7</v>
      </c>
      <c r="AF21" s="155" t="str">
        <f t="shared" si="5"/>
        <v/>
      </c>
    </row>
    <row r="22" spans="1:32" ht="30" customHeight="1" x14ac:dyDescent="0.2">
      <c r="A22" s="43"/>
      <c r="B22" s="87">
        <v>7</v>
      </c>
      <c r="C22" s="104" t="s">
        <v>34</v>
      </c>
      <c r="D22" s="39">
        <f t="shared" si="0"/>
        <v>2</v>
      </c>
      <c r="E22" s="27" t="s">
        <v>61</v>
      </c>
      <c r="F22" s="24" t="str">
        <f t="shared" si="1"/>
        <v>ゼンクウレン　サブロウ</v>
      </c>
      <c r="G22" s="46">
        <v>19</v>
      </c>
      <c r="H22" s="164" t="s">
        <v>62</v>
      </c>
      <c r="I22" s="48" t="s">
        <v>58</v>
      </c>
      <c r="J22" s="21">
        <v>5</v>
      </c>
      <c r="K22" s="48" t="s">
        <v>58</v>
      </c>
      <c r="L22" s="20">
        <v>5</v>
      </c>
      <c r="M22" s="276" t="str">
        <f t="shared" si="2"/>
        <v>58 歳</v>
      </c>
      <c r="N22" s="277"/>
      <c r="O22" s="118" t="s">
        <v>21</v>
      </c>
      <c r="P22" s="122">
        <v>2</v>
      </c>
      <c r="Q22" s="322">
        <v>36986</v>
      </c>
      <c r="R22" s="323"/>
      <c r="S22" s="189">
        <v>14</v>
      </c>
      <c r="T22" s="331" t="s">
        <v>63</v>
      </c>
      <c r="U22" s="332"/>
      <c r="V22" s="331"/>
      <c r="W22" s="333">
        <v>1234567</v>
      </c>
      <c r="X22" s="259" t="s">
        <v>59</v>
      </c>
      <c r="Y22" s="155" t="str">
        <f t="shared" si="3"/>
        <v/>
      </c>
      <c r="Z22" s="33" t="s">
        <v>77</v>
      </c>
      <c r="AA22" s="34">
        <v>1</v>
      </c>
      <c r="AB22" s="34">
        <v>1</v>
      </c>
      <c r="AC22" s="34">
        <v>2</v>
      </c>
      <c r="AD22" s="35">
        <v>1</v>
      </c>
      <c r="AE22" s="56" t="str">
        <f t="shared" si="4"/>
        <v>形2</v>
      </c>
      <c r="AF22" s="155" t="str">
        <f t="shared" si="5"/>
        <v/>
      </c>
    </row>
    <row r="23" spans="1:32" ht="30" customHeight="1" x14ac:dyDescent="0.2">
      <c r="A23" s="43"/>
      <c r="B23" s="87">
        <v>8</v>
      </c>
      <c r="C23" s="104" t="s">
        <v>34</v>
      </c>
      <c r="D23" s="39">
        <f t="shared" si="0"/>
        <v>3</v>
      </c>
      <c r="E23" s="27" t="s">
        <v>65</v>
      </c>
      <c r="F23" s="24" t="str">
        <f t="shared" si="1"/>
        <v>ゼンクウレン　ジロウ</v>
      </c>
      <c r="G23" s="46">
        <v>19</v>
      </c>
      <c r="H23" s="164" t="s">
        <v>66</v>
      </c>
      <c r="I23" s="48" t="s">
        <v>58</v>
      </c>
      <c r="J23" s="21">
        <v>2</v>
      </c>
      <c r="K23" s="48" t="s">
        <v>58</v>
      </c>
      <c r="L23" s="20">
        <v>3</v>
      </c>
      <c r="M23" s="276" t="str">
        <f t="shared" si="2"/>
        <v>68 歳</v>
      </c>
      <c r="N23" s="277"/>
      <c r="O23" s="118" t="s">
        <v>21</v>
      </c>
      <c r="P23" s="122">
        <v>3</v>
      </c>
      <c r="Q23" s="322">
        <v>36986</v>
      </c>
      <c r="R23" s="323"/>
      <c r="S23" s="189">
        <v>13</v>
      </c>
      <c r="T23" s="331"/>
      <c r="U23" s="332"/>
      <c r="V23" s="331"/>
      <c r="W23" s="333"/>
      <c r="X23" s="259" t="s">
        <v>59</v>
      </c>
      <c r="Y23" s="155" t="str">
        <f t="shared" si="3"/>
        <v/>
      </c>
      <c r="Z23" s="33" t="s">
        <v>78</v>
      </c>
      <c r="AA23" s="34">
        <v>1</v>
      </c>
      <c r="AB23" s="34">
        <v>1</v>
      </c>
      <c r="AC23" s="34">
        <v>2</v>
      </c>
      <c r="AD23" s="35">
        <v>1</v>
      </c>
      <c r="AE23" s="56" t="str">
        <f t="shared" si="4"/>
        <v>形3</v>
      </c>
      <c r="AF23" s="155" t="str">
        <f t="shared" si="5"/>
        <v/>
      </c>
    </row>
    <row r="24" spans="1:32" ht="30" customHeight="1" x14ac:dyDescent="0.2">
      <c r="A24" s="43"/>
      <c r="B24" s="87">
        <v>9</v>
      </c>
      <c r="C24" s="104" t="s">
        <v>34</v>
      </c>
      <c r="D24" s="39">
        <f t="shared" si="0"/>
        <v>4</v>
      </c>
      <c r="E24" s="27" t="s">
        <v>15</v>
      </c>
      <c r="F24" s="24" t="str">
        <f t="shared" si="1"/>
        <v>ゼンクウレン　タロウ</v>
      </c>
      <c r="G24" s="46">
        <v>19</v>
      </c>
      <c r="H24" s="164" t="s">
        <v>68</v>
      </c>
      <c r="I24" s="48" t="s">
        <v>58</v>
      </c>
      <c r="J24" s="21">
        <v>8</v>
      </c>
      <c r="K24" s="48" t="s">
        <v>58</v>
      </c>
      <c r="L24" s="20">
        <v>2</v>
      </c>
      <c r="M24" s="276" t="str">
        <f t="shared" si="2"/>
        <v>73 歳</v>
      </c>
      <c r="N24" s="277"/>
      <c r="O24" s="118" t="s">
        <v>21</v>
      </c>
      <c r="P24" s="122">
        <v>4</v>
      </c>
      <c r="Q24" s="322">
        <v>39635</v>
      </c>
      <c r="R24" s="323"/>
      <c r="S24" s="189">
        <v>12</v>
      </c>
      <c r="T24" s="331" t="s">
        <v>69</v>
      </c>
      <c r="U24" s="332"/>
      <c r="V24" s="331"/>
      <c r="W24" s="333">
        <v>7654321</v>
      </c>
      <c r="X24" s="259" t="s">
        <v>59</v>
      </c>
      <c r="Y24" s="155" t="str">
        <f t="shared" si="3"/>
        <v/>
      </c>
      <c r="Z24" s="33" t="s">
        <v>79</v>
      </c>
      <c r="AA24" s="34">
        <v>1</v>
      </c>
      <c r="AB24" s="34">
        <v>1</v>
      </c>
      <c r="AC24" s="34">
        <v>2</v>
      </c>
      <c r="AD24" s="35">
        <v>1</v>
      </c>
      <c r="AE24" s="56" t="str">
        <f t="shared" si="4"/>
        <v>形4</v>
      </c>
      <c r="AF24" s="155" t="str">
        <f t="shared" si="5"/>
        <v/>
      </c>
    </row>
    <row r="25" spans="1:32" ht="30" customHeight="1" x14ac:dyDescent="0.2">
      <c r="A25" s="43"/>
      <c r="B25" s="87">
        <v>10</v>
      </c>
      <c r="C25" s="104" t="s">
        <v>34</v>
      </c>
      <c r="D25" s="39">
        <f t="shared" si="0"/>
        <v>4</v>
      </c>
      <c r="E25" s="27" t="s">
        <v>71</v>
      </c>
      <c r="F25" s="24" t="str">
        <f t="shared" si="1"/>
        <v>ゼンクウレン　イワゾウ</v>
      </c>
      <c r="G25" s="46">
        <v>19</v>
      </c>
      <c r="H25" s="164" t="s">
        <v>72</v>
      </c>
      <c r="I25" s="48" t="s">
        <v>58</v>
      </c>
      <c r="J25" s="21">
        <v>4</v>
      </c>
      <c r="K25" s="48" t="s">
        <v>58</v>
      </c>
      <c r="L25" s="20">
        <v>1</v>
      </c>
      <c r="M25" s="276" t="str">
        <f t="shared" si="2"/>
        <v>84 歳</v>
      </c>
      <c r="N25" s="277"/>
      <c r="O25" s="118" t="s">
        <v>21</v>
      </c>
      <c r="P25" s="122">
        <v>5</v>
      </c>
      <c r="Q25" s="322">
        <v>39635</v>
      </c>
      <c r="R25" s="323"/>
      <c r="S25" s="189">
        <v>11</v>
      </c>
      <c r="T25" s="331"/>
      <c r="U25" s="332"/>
      <c r="V25" s="331"/>
      <c r="W25" s="333"/>
      <c r="X25" s="259" t="s">
        <v>59</v>
      </c>
      <c r="Y25" s="155" t="str">
        <f t="shared" si="3"/>
        <v/>
      </c>
      <c r="Z25" s="33" t="s">
        <v>80</v>
      </c>
      <c r="AA25" s="34">
        <v>2</v>
      </c>
      <c r="AB25" s="34">
        <v>1</v>
      </c>
      <c r="AC25" s="34">
        <v>3</v>
      </c>
      <c r="AD25" s="35">
        <v>2</v>
      </c>
      <c r="AE25" s="56" t="str">
        <f t="shared" si="4"/>
        <v>形4</v>
      </c>
      <c r="AF25" s="155" t="str">
        <f t="shared" si="5"/>
        <v/>
      </c>
    </row>
    <row r="26" spans="1:32" ht="30" customHeight="1" x14ac:dyDescent="0.2">
      <c r="A26" s="43"/>
      <c r="B26" s="87">
        <v>11</v>
      </c>
      <c r="C26" s="104"/>
      <c r="D26" s="39" t="str">
        <f t="shared" si="0"/>
        <v/>
      </c>
      <c r="E26" s="27"/>
      <c r="F26" s="24" t="str">
        <f t="shared" si="1"/>
        <v/>
      </c>
      <c r="G26" s="46">
        <v>19</v>
      </c>
      <c r="H26" s="164"/>
      <c r="I26" s="48" t="s">
        <v>58</v>
      </c>
      <c r="J26" s="21"/>
      <c r="K26" s="48" t="s">
        <v>58</v>
      </c>
      <c r="L26" s="20"/>
      <c r="M26" s="276" t="str">
        <f>CONCATENATE(IF(H26="","　　",IF(J26&lt;4,MID($A$4,FIND("ズ",$A$4)+1,4)-G26*100-H26,IF(AND(J26=4,L26=1),MID($A$4,FIND("ズ",$A$4)+1,4)-G26*100-H26,MID($A$4,FIND("ズ",$A$4)+1,4)-G26*100-H26-1)))," 歳")</f>
        <v>　　 歳</v>
      </c>
      <c r="N26" s="277"/>
      <c r="O26" s="118" t="s">
        <v>21</v>
      </c>
      <c r="P26" s="122"/>
      <c r="Q26" s="322" t="s">
        <v>81</v>
      </c>
      <c r="R26" s="323"/>
      <c r="S26" s="189"/>
      <c r="T26" s="331"/>
      <c r="U26" s="332"/>
      <c r="V26" s="331"/>
      <c r="W26" s="333"/>
      <c r="X26" s="259"/>
      <c r="Y26" s="155" t="str">
        <f t="shared" si="3"/>
        <v/>
      </c>
      <c r="Z26" s="33" t="s">
        <v>82</v>
      </c>
      <c r="AA26" s="34">
        <v>2</v>
      </c>
      <c r="AB26" s="34">
        <v>1</v>
      </c>
      <c r="AC26" s="34">
        <v>3</v>
      </c>
      <c r="AD26" s="35">
        <v>2</v>
      </c>
      <c r="AE26" s="56" t="str">
        <f t="shared" si="4"/>
        <v/>
      </c>
      <c r="AF26" s="155" t="str">
        <f t="shared" si="5"/>
        <v/>
      </c>
    </row>
    <row r="27" spans="1:32" ht="30" customHeight="1" x14ac:dyDescent="0.2">
      <c r="A27" s="43"/>
      <c r="B27" s="87">
        <v>12</v>
      </c>
      <c r="C27" s="104"/>
      <c r="D27" s="39" t="str">
        <f t="shared" si="0"/>
        <v/>
      </c>
      <c r="E27" s="27"/>
      <c r="F27" s="24" t="str">
        <f t="shared" si="1"/>
        <v/>
      </c>
      <c r="G27" s="46">
        <v>19</v>
      </c>
      <c r="H27" s="164"/>
      <c r="I27" s="48" t="s">
        <v>58</v>
      </c>
      <c r="J27" s="21"/>
      <c r="K27" s="48" t="s">
        <v>58</v>
      </c>
      <c r="L27" s="20"/>
      <c r="M27" s="276" t="str">
        <f>CONCATENATE(IF(H27="","　　",IF(J27&lt;4,MID($A$4,FIND("ズ",$A$4)+1,4)-G27*100-H27,IF(AND(J27=4,L27=1),MID($A$4,FIND("ズ",$A$4)+1,4)-G27*100-H27,MID($A$4,FIND("ズ",$A$4)+1,4)-G27*100-H27-1)))," 歳")</f>
        <v>　　 歳</v>
      </c>
      <c r="N27" s="277"/>
      <c r="O27" s="118" t="s">
        <v>21</v>
      </c>
      <c r="P27" s="122"/>
      <c r="Q27" s="322" t="s">
        <v>81</v>
      </c>
      <c r="R27" s="323"/>
      <c r="S27" s="189"/>
      <c r="T27" s="331"/>
      <c r="U27" s="332"/>
      <c r="V27" s="331"/>
      <c r="W27" s="333"/>
      <c r="X27" s="259"/>
      <c r="Y27" s="155" t="str">
        <f t="shared" si="3"/>
        <v/>
      </c>
      <c r="Z27" s="33" t="s">
        <v>83</v>
      </c>
      <c r="AA27" s="34">
        <v>2</v>
      </c>
      <c r="AB27" s="34">
        <v>1</v>
      </c>
      <c r="AC27" s="34">
        <v>3</v>
      </c>
      <c r="AD27" s="35">
        <v>2</v>
      </c>
      <c r="AE27" s="56" t="str">
        <f t="shared" si="4"/>
        <v/>
      </c>
      <c r="AF27" s="155" t="str">
        <f t="shared" si="5"/>
        <v/>
      </c>
    </row>
    <row r="28" spans="1:32" ht="30" customHeight="1" x14ac:dyDescent="0.2">
      <c r="A28" s="43"/>
      <c r="B28" s="87">
        <v>13</v>
      </c>
      <c r="C28" s="104"/>
      <c r="D28" s="39" t="str">
        <f t="shared" si="0"/>
        <v/>
      </c>
      <c r="E28" s="27"/>
      <c r="F28" s="24" t="str">
        <f t="shared" si="1"/>
        <v/>
      </c>
      <c r="G28" s="46">
        <v>19</v>
      </c>
      <c r="H28" s="164"/>
      <c r="I28" s="48" t="s">
        <v>58</v>
      </c>
      <c r="J28" s="21"/>
      <c r="K28" s="48" t="s">
        <v>58</v>
      </c>
      <c r="L28" s="20"/>
      <c r="M28" s="276" t="str">
        <f t="shared" si="2"/>
        <v>　　 歳</v>
      </c>
      <c r="N28" s="277"/>
      <c r="O28" s="118" t="s">
        <v>21</v>
      </c>
      <c r="P28" s="122"/>
      <c r="Q28" s="322" t="s">
        <v>81</v>
      </c>
      <c r="R28" s="323"/>
      <c r="S28" s="189"/>
      <c r="T28" s="331"/>
      <c r="U28" s="332"/>
      <c r="V28" s="331"/>
      <c r="W28" s="333"/>
      <c r="X28" s="259"/>
      <c r="Y28" s="155" t="str">
        <f t="shared" si="3"/>
        <v/>
      </c>
      <c r="Z28" s="33" t="s">
        <v>84</v>
      </c>
      <c r="AA28" s="34">
        <v>2</v>
      </c>
      <c r="AB28" s="34">
        <v>1</v>
      </c>
      <c r="AC28" s="34">
        <v>3</v>
      </c>
      <c r="AD28" s="35">
        <v>2</v>
      </c>
      <c r="AE28" s="56" t="str">
        <f t="shared" si="4"/>
        <v/>
      </c>
      <c r="AF28" s="155" t="str">
        <f t="shared" si="5"/>
        <v/>
      </c>
    </row>
    <row r="29" spans="1:32" ht="30" customHeight="1" x14ac:dyDescent="0.2">
      <c r="A29" s="43"/>
      <c r="B29" s="87">
        <v>14</v>
      </c>
      <c r="C29" s="104"/>
      <c r="D29" s="39" t="str">
        <f t="shared" si="0"/>
        <v/>
      </c>
      <c r="E29" s="27"/>
      <c r="F29" s="24" t="str">
        <f t="shared" si="1"/>
        <v/>
      </c>
      <c r="G29" s="46">
        <v>19</v>
      </c>
      <c r="H29" s="164"/>
      <c r="I29" s="48" t="s">
        <v>58</v>
      </c>
      <c r="J29" s="21"/>
      <c r="K29" s="48" t="s">
        <v>58</v>
      </c>
      <c r="L29" s="20"/>
      <c r="M29" s="276" t="str">
        <f t="shared" si="2"/>
        <v>　　 歳</v>
      </c>
      <c r="N29" s="277"/>
      <c r="O29" s="118" t="s">
        <v>21</v>
      </c>
      <c r="P29" s="122"/>
      <c r="Q29" s="322" t="s">
        <v>81</v>
      </c>
      <c r="R29" s="323"/>
      <c r="S29" s="189"/>
      <c r="T29" s="331"/>
      <c r="U29" s="332"/>
      <c r="V29" s="331"/>
      <c r="W29" s="333"/>
      <c r="X29" s="259"/>
      <c r="Y29" s="155" t="str">
        <f t="shared" si="3"/>
        <v/>
      </c>
      <c r="Z29" s="33" t="s">
        <v>85</v>
      </c>
      <c r="AA29" s="34">
        <v>2</v>
      </c>
      <c r="AB29" s="34">
        <v>1</v>
      </c>
      <c r="AC29" s="34">
        <v>3</v>
      </c>
      <c r="AD29" s="35">
        <v>2</v>
      </c>
      <c r="AE29" s="56" t="str">
        <f t="shared" si="4"/>
        <v/>
      </c>
      <c r="AF29" s="155" t="str">
        <f t="shared" si="5"/>
        <v/>
      </c>
    </row>
    <row r="30" spans="1:32" ht="30" customHeight="1" thickBot="1" x14ac:dyDescent="0.25">
      <c r="A30" s="44"/>
      <c r="B30" s="88">
        <v>15</v>
      </c>
      <c r="C30" s="105"/>
      <c r="D30" s="40" t="str">
        <f t="shared" si="0"/>
        <v/>
      </c>
      <c r="E30" s="28"/>
      <c r="F30" s="25" t="str">
        <f t="shared" si="1"/>
        <v/>
      </c>
      <c r="G30" s="47">
        <v>19</v>
      </c>
      <c r="H30" s="165"/>
      <c r="I30" s="49" t="s">
        <v>58</v>
      </c>
      <c r="J30" s="11"/>
      <c r="K30" s="49" t="s">
        <v>58</v>
      </c>
      <c r="L30" s="12"/>
      <c r="M30" s="368" t="str">
        <f t="shared" si="2"/>
        <v>　　 歳</v>
      </c>
      <c r="N30" s="369"/>
      <c r="O30" s="119" t="s">
        <v>21</v>
      </c>
      <c r="P30" s="123"/>
      <c r="Q30" s="358" t="s">
        <v>81</v>
      </c>
      <c r="R30" s="359"/>
      <c r="S30" s="190"/>
      <c r="T30" s="382"/>
      <c r="U30" s="383"/>
      <c r="V30" s="382"/>
      <c r="W30" s="384"/>
      <c r="X30" s="262"/>
      <c r="Y30" s="155" t="str">
        <f t="shared" si="3"/>
        <v/>
      </c>
      <c r="Z30" s="33" t="s">
        <v>86</v>
      </c>
      <c r="AA30" s="34">
        <v>3</v>
      </c>
      <c r="AB30" s="34">
        <v>2</v>
      </c>
      <c r="AC30" s="34">
        <v>4</v>
      </c>
      <c r="AD30" s="35">
        <v>2</v>
      </c>
      <c r="AE30" s="56" t="str">
        <f t="shared" si="4"/>
        <v/>
      </c>
      <c r="AF30" s="155" t="str">
        <f t="shared" si="5"/>
        <v/>
      </c>
    </row>
    <row r="31" spans="1:32" ht="30" customHeight="1" thickTop="1" x14ac:dyDescent="0.2">
      <c r="A31" s="45"/>
      <c r="B31" s="95">
        <v>1</v>
      </c>
      <c r="C31" s="106" t="s">
        <v>27</v>
      </c>
      <c r="D31" s="41">
        <f t="shared" ref="D31:D40" si="6">IF(H31="","",IF(C31="組手",VLOOKUP(M31,$Z$14:$AD$85,4,FALSE),VLOOKUP(M31,$Z$14:$AD$85,5,FALSE)))</f>
        <v>5</v>
      </c>
      <c r="E31" s="29" t="s">
        <v>87</v>
      </c>
      <c r="F31" s="26" t="str">
        <f t="shared" si="1"/>
        <v>ゼンクウレン　ハナコ</v>
      </c>
      <c r="G31" s="50">
        <v>19</v>
      </c>
      <c r="H31" s="166" t="s">
        <v>88</v>
      </c>
      <c r="I31" s="52" t="s">
        <v>58</v>
      </c>
      <c r="J31" s="22">
        <v>4</v>
      </c>
      <c r="K31" s="52" t="s">
        <v>58</v>
      </c>
      <c r="L31" s="23">
        <v>1</v>
      </c>
      <c r="M31" s="380" t="str">
        <f t="shared" si="2"/>
        <v>55 歳</v>
      </c>
      <c r="N31" s="381"/>
      <c r="O31" s="114" t="s">
        <v>89</v>
      </c>
      <c r="P31" s="124">
        <v>3</v>
      </c>
      <c r="Q31" s="360">
        <v>35371</v>
      </c>
      <c r="R31" s="361"/>
      <c r="S31" s="191">
        <v>100</v>
      </c>
      <c r="T31" s="385" t="s">
        <v>25</v>
      </c>
      <c r="U31" s="386"/>
      <c r="V31" s="385">
        <v>0</v>
      </c>
      <c r="W31" s="387"/>
      <c r="X31" s="263" t="s">
        <v>59</v>
      </c>
      <c r="Y31" s="155" t="str">
        <f t="shared" si="3"/>
        <v/>
      </c>
      <c r="Z31" s="33" t="s">
        <v>90</v>
      </c>
      <c r="AA31" s="34">
        <v>3</v>
      </c>
      <c r="AB31" s="34">
        <v>2</v>
      </c>
      <c r="AC31" s="34">
        <v>4</v>
      </c>
      <c r="AD31" s="35">
        <v>2</v>
      </c>
      <c r="AE31" s="56" t="str">
        <f t="shared" si="4"/>
        <v>組手5</v>
      </c>
      <c r="AF31" s="155" t="str">
        <f>IF(C31="","",IF(C31="組手",IF(COUNTIF($AE$31:$AE$40,AE31)&gt;2,"出場数エラー",""),IF(C31="形",IF(COUNTIF($AE$31:$AE$40,AE31)&gt;2,"出場数エラー",""))))</f>
        <v/>
      </c>
    </row>
    <row r="32" spans="1:32" ht="30" customHeight="1" x14ac:dyDescent="0.2">
      <c r="A32" s="43"/>
      <c r="B32" s="96">
        <v>2</v>
      </c>
      <c r="C32" s="104" t="s">
        <v>34</v>
      </c>
      <c r="D32" s="42">
        <f t="shared" si="6"/>
        <v>3</v>
      </c>
      <c r="E32" s="27" t="s">
        <v>87</v>
      </c>
      <c r="F32" s="24" t="str">
        <f t="shared" si="1"/>
        <v>ゼンクウレン　ハナコ</v>
      </c>
      <c r="G32" s="51">
        <v>19</v>
      </c>
      <c r="H32" s="164" t="s">
        <v>88</v>
      </c>
      <c r="I32" s="53" t="s">
        <v>58</v>
      </c>
      <c r="J32" s="21">
        <v>4</v>
      </c>
      <c r="K32" s="53" t="s">
        <v>58</v>
      </c>
      <c r="L32" s="20">
        <v>1</v>
      </c>
      <c r="M32" s="300" t="str">
        <f t="shared" si="2"/>
        <v>55 歳</v>
      </c>
      <c r="N32" s="301"/>
      <c r="O32" s="115" t="s">
        <v>89</v>
      </c>
      <c r="P32" s="122">
        <v>3</v>
      </c>
      <c r="Q32" s="322">
        <v>35371</v>
      </c>
      <c r="R32" s="323"/>
      <c r="S32" s="189">
        <v>100</v>
      </c>
      <c r="T32" s="331" t="s">
        <v>32</v>
      </c>
      <c r="U32" s="332"/>
      <c r="V32" s="331">
        <v>0</v>
      </c>
      <c r="W32" s="333"/>
      <c r="X32" s="259" t="s">
        <v>59</v>
      </c>
      <c r="Y32" s="155" t="str">
        <f t="shared" si="3"/>
        <v/>
      </c>
      <c r="Z32" s="33" t="s">
        <v>91</v>
      </c>
      <c r="AA32" s="34">
        <v>3</v>
      </c>
      <c r="AB32" s="34">
        <v>2</v>
      </c>
      <c r="AC32" s="34">
        <v>4</v>
      </c>
      <c r="AD32" s="35">
        <v>2</v>
      </c>
      <c r="AE32" s="56" t="str">
        <f t="shared" si="4"/>
        <v>形3</v>
      </c>
      <c r="AF32" s="155" t="str">
        <f t="shared" ref="AF32:AF40" si="7">IF(C32="","",IF(C32="組手",IF(COUNTIF($AE$31:$AE$40,AE32)&gt;2,"出場数エラー",""),IF(C32="形",IF(COUNTIF($AE$31:$AE$40,AE32)&gt;2,"出場数エラー",""))))</f>
        <v/>
      </c>
    </row>
    <row r="33" spans="1:32" ht="30" customHeight="1" x14ac:dyDescent="0.2">
      <c r="A33" s="43"/>
      <c r="B33" s="96">
        <v>3</v>
      </c>
      <c r="C33" s="104" t="s">
        <v>34</v>
      </c>
      <c r="D33" s="42">
        <f t="shared" si="6"/>
        <v>3</v>
      </c>
      <c r="E33" s="27" t="s">
        <v>92</v>
      </c>
      <c r="F33" s="24" t="str">
        <f t="shared" si="1"/>
        <v>ゼンクウレン　キク</v>
      </c>
      <c r="G33" s="51">
        <v>19</v>
      </c>
      <c r="H33" s="164" t="s">
        <v>93</v>
      </c>
      <c r="I33" s="53" t="s">
        <v>58</v>
      </c>
      <c r="J33" s="21">
        <v>6</v>
      </c>
      <c r="K33" s="53" t="s">
        <v>58</v>
      </c>
      <c r="L33" s="20">
        <v>5</v>
      </c>
      <c r="M33" s="300" t="str">
        <f t="shared" si="2"/>
        <v>100 歳</v>
      </c>
      <c r="N33" s="301"/>
      <c r="O33" s="115" t="s">
        <v>89</v>
      </c>
      <c r="P33" s="122">
        <v>7</v>
      </c>
      <c r="Q33" s="322">
        <v>37598</v>
      </c>
      <c r="R33" s="323"/>
      <c r="S33" s="189">
        <v>90</v>
      </c>
      <c r="T33" s="331"/>
      <c r="U33" s="332"/>
      <c r="V33" s="331"/>
      <c r="W33" s="333"/>
      <c r="X33" s="259" t="s">
        <v>59</v>
      </c>
      <c r="Y33" s="155" t="str">
        <f t="shared" si="3"/>
        <v/>
      </c>
      <c r="Z33" s="33" t="s">
        <v>94</v>
      </c>
      <c r="AA33" s="34">
        <v>3</v>
      </c>
      <c r="AB33" s="34">
        <v>2</v>
      </c>
      <c r="AC33" s="34">
        <v>4</v>
      </c>
      <c r="AD33" s="35">
        <v>2</v>
      </c>
      <c r="AE33" s="56" t="str">
        <f t="shared" si="4"/>
        <v>形3</v>
      </c>
      <c r="AF33" s="155" t="str">
        <f t="shared" si="7"/>
        <v/>
      </c>
    </row>
    <row r="34" spans="1:32" ht="30" customHeight="1" x14ac:dyDescent="0.2">
      <c r="A34" s="43"/>
      <c r="B34" s="96">
        <v>4</v>
      </c>
      <c r="C34" s="104"/>
      <c r="D34" s="42" t="str">
        <f t="shared" si="6"/>
        <v/>
      </c>
      <c r="E34" s="27"/>
      <c r="F34" s="24" t="str">
        <f t="shared" si="1"/>
        <v/>
      </c>
      <c r="G34" s="51">
        <v>19</v>
      </c>
      <c r="H34" s="164"/>
      <c r="I34" s="53" t="s">
        <v>58</v>
      </c>
      <c r="J34" s="21"/>
      <c r="K34" s="53" t="s">
        <v>58</v>
      </c>
      <c r="L34" s="20"/>
      <c r="M34" s="300" t="str">
        <f>CONCATENATE(IF(H34="","　　",IF(J34&lt;4,MID($A$4,FIND("ズ",$A$4)+1,4)-G34*100-H34,IF(AND(J34=4,L34=1),MID($A$4,FIND("ズ",$A$4)+1,4)-G34*100-H34,MID($A$4,FIND("ズ",$A$4)+1,4)-G34*100-H34-1)))," 歳")</f>
        <v>　　 歳</v>
      </c>
      <c r="N34" s="301"/>
      <c r="O34" s="115" t="s">
        <v>89</v>
      </c>
      <c r="P34" s="122"/>
      <c r="Q34" s="322" t="s">
        <v>81</v>
      </c>
      <c r="R34" s="323"/>
      <c r="S34" s="189"/>
      <c r="T34" s="331"/>
      <c r="U34" s="332"/>
      <c r="V34" s="331"/>
      <c r="W34" s="333"/>
      <c r="X34" s="259"/>
      <c r="Y34" s="155" t="str">
        <f t="shared" si="3"/>
        <v/>
      </c>
      <c r="Z34" s="33" t="s">
        <v>95</v>
      </c>
      <c r="AA34" s="34">
        <v>3</v>
      </c>
      <c r="AB34" s="34">
        <v>2</v>
      </c>
      <c r="AC34" s="34">
        <v>4</v>
      </c>
      <c r="AD34" s="35">
        <v>2</v>
      </c>
      <c r="AE34" s="56" t="str">
        <f t="shared" si="4"/>
        <v/>
      </c>
      <c r="AF34" s="155" t="str">
        <f t="shared" si="7"/>
        <v/>
      </c>
    </row>
    <row r="35" spans="1:32" ht="30" customHeight="1" x14ac:dyDescent="0.2">
      <c r="A35" s="43"/>
      <c r="B35" s="96">
        <v>5</v>
      </c>
      <c r="C35" s="104"/>
      <c r="D35" s="42" t="str">
        <f t="shared" si="6"/>
        <v/>
      </c>
      <c r="E35" s="27"/>
      <c r="F35" s="24" t="str">
        <f t="shared" si="1"/>
        <v/>
      </c>
      <c r="G35" s="51">
        <v>19</v>
      </c>
      <c r="H35" s="164"/>
      <c r="I35" s="53" t="s">
        <v>58</v>
      </c>
      <c r="J35" s="21"/>
      <c r="K35" s="53" t="s">
        <v>58</v>
      </c>
      <c r="L35" s="20"/>
      <c r="M35" s="300" t="str">
        <f>CONCATENATE(IF(H35="","　　",IF(J35&lt;4,MID($A$4,FIND("ズ",$A$4)+1,4)-G35*100-H35,IF(AND(J35=4,L35=1),MID($A$4,FIND("ズ",$A$4)+1,4)-G35*100-H35,MID($A$4,FIND("ズ",$A$4)+1,4)-G35*100-H35-1)))," 歳")</f>
        <v>　　 歳</v>
      </c>
      <c r="N35" s="301"/>
      <c r="O35" s="115" t="s">
        <v>89</v>
      </c>
      <c r="P35" s="122"/>
      <c r="Q35" s="322" t="s">
        <v>81</v>
      </c>
      <c r="R35" s="323"/>
      <c r="S35" s="189"/>
      <c r="T35" s="331"/>
      <c r="U35" s="332"/>
      <c r="V35" s="331"/>
      <c r="W35" s="333"/>
      <c r="X35" s="259"/>
      <c r="Y35" s="155" t="str">
        <f t="shared" si="3"/>
        <v/>
      </c>
      <c r="Z35" s="33" t="s">
        <v>96</v>
      </c>
      <c r="AA35" s="34">
        <v>4</v>
      </c>
      <c r="AB35" s="34">
        <v>2</v>
      </c>
      <c r="AC35" s="34">
        <v>5</v>
      </c>
      <c r="AD35" s="35">
        <v>3</v>
      </c>
      <c r="AE35" s="56" t="str">
        <f t="shared" si="4"/>
        <v/>
      </c>
      <c r="AF35" s="155" t="str">
        <f t="shared" si="7"/>
        <v/>
      </c>
    </row>
    <row r="36" spans="1:32" ht="30" customHeight="1" x14ac:dyDescent="0.2">
      <c r="A36" s="43"/>
      <c r="B36" s="96">
        <v>6</v>
      </c>
      <c r="C36" s="104"/>
      <c r="D36" s="42" t="str">
        <f t="shared" si="6"/>
        <v/>
      </c>
      <c r="E36" s="27"/>
      <c r="F36" s="24" t="str">
        <f t="shared" si="1"/>
        <v/>
      </c>
      <c r="G36" s="51">
        <v>19</v>
      </c>
      <c r="H36" s="164"/>
      <c r="I36" s="53" t="s">
        <v>58</v>
      </c>
      <c r="J36" s="21"/>
      <c r="K36" s="53" t="s">
        <v>58</v>
      </c>
      <c r="L36" s="20"/>
      <c r="M36" s="300" t="str">
        <f>CONCATENATE(IF(H36="","　　",IF(J36&lt;4,MID($A$4,FIND("ズ",$A$4)+1,4)-G36*100-H36,IF(AND(J36=4,L36=1),MID($A$4,FIND("ズ",$A$4)+1,4)-G36*100-H36,MID($A$4,FIND("ズ",$A$4)+1,4)-G36*100-H36-1)))," 歳")</f>
        <v>　　 歳</v>
      </c>
      <c r="N36" s="301"/>
      <c r="O36" s="115" t="s">
        <v>89</v>
      </c>
      <c r="P36" s="122"/>
      <c r="Q36" s="322" t="s">
        <v>81</v>
      </c>
      <c r="R36" s="323"/>
      <c r="S36" s="189"/>
      <c r="T36" s="331"/>
      <c r="U36" s="332"/>
      <c r="V36" s="331"/>
      <c r="W36" s="333"/>
      <c r="X36" s="259"/>
      <c r="Y36" s="155" t="str">
        <f t="shared" si="3"/>
        <v/>
      </c>
      <c r="Z36" s="33" t="s">
        <v>97</v>
      </c>
      <c r="AA36" s="34">
        <v>4</v>
      </c>
      <c r="AB36" s="34">
        <v>2</v>
      </c>
      <c r="AC36" s="34">
        <v>5</v>
      </c>
      <c r="AD36" s="35">
        <v>3</v>
      </c>
      <c r="AE36" s="56" t="str">
        <f t="shared" si="4"/>
        <v/>
      </c>
      <c r="AF36" s="155" t="str">
        <f t="shared" si="7"/>
        <v/>
      </c>
    </row>
    <row r="37" spans="1:32" ht="30" customHeight="1" x14ac:dyDescent="0.2">
      <c r="A37" s="43"/>
      <c r="B37" s="96">
        <v>7</v>
      </c>
      <c r="C37" s="104"/>
      <c r="D37" s="42" t="str">
        <f t="shared" si="6"/>
        <v/>
      </c>
      <c r="E37" s="27"/>
      <c r="F37" s="24" t="str">
        <f t="shared" si="1"/>
        <v/>
      </c>
      <c r="G37" s="51">
        <v>19</v>
      </c>
      <c r="H37" s="164"/>
      <c r="I37" s="53" t="s">
        <v>58</v>
      </c>
      <c r="J37" s="21"/>
      <c r="K37" s="53" t="s">
        <v>58</v>
      </c>
      <c r="L37" s="20"/>
      <c r="M37" s="300" t="str">
        <f>CONCATENATE(IF(H37="","　　",IF(J37&lt;4,MID($A$4,FIND("ズ",$A$4)+1,4)-G37*100-H37,IF(AND(J37=4,L37=1),MID($A$4,FIND("ズ",$A$4)+1,4)-G37*100-H37,MID($A$4,FIND("ズ",$A$4)+1,4)-G37*100-H37-1)))," 歳")</f>
        <v>　　 歳</v>
      </c>
      <c r="N37" s="301"/>
      <c r="O37" s="115" t="s">
        <v>89</v>
      </c>
      <c r="P37" s="122"/>
      <c r="Q37" s="322" t="s">
        <v>81</v>
      </c>
      <c r="R37" s="323"/>
      <c r="S37" s="189"/>
      <c r="T37" s="331"/>
      <c r="U37" s="332"/>
      <c r="V37" s="331"/>
      <c r="W37" s="333"/>
      <c r="X37" s="259"/>
      <c r="Y37" s="155" t="str">
        <f t="shared" si="3"/>
        <v/>
      </c>
      <c r="Z37" s="33" t="s">
        <v>98</v>
      </c>
      <c r="AA37" s="34">
        <v>4</v>
      </c>
      <c r="AB37" s="34">
        <v>2</v>
      </c>
      <c r="AC37" s="34">
        <v>5</v>
      </c>
      <c r="AD37" s="35">
        <v>3</v>
      </c>
      <c r="AE37" s="56" t="str">
        <f t="shared" si="4"/>
        <v/>
      </c>
      <c r="AF37" s="155" t="str">
        <f t="shared" si="7"/>
        <v/>
      </c>
    </row>
    <row r="38" spans="1:32" ht="30" customHeight="1" x14ac:dyDescent="0.2">
      <c r="A38" s="43"/>
      <c r="B38" s="96">
        <v>8</v>
      </c>
      <c r="C38" s="104"/>
      <c r="D38" s="42" t="str">
        <f t="shared" si="6"/>
        <v/>
      </c>
      <c r="E38" s="27"/>
      <c r="F38" s="24" t="str">
        <f t="shared" si="1"/>
        <v/>
      </c>
      <c r="G38" s="51">
        <v>19</v>
      </c>
      <c r="H38" s="164"/>
      <c r="I38" s="53" t="s">
        <v>58</v>
      </c>
      <c r="J38" s="21"/>
      <c r="K38" s="53" t="s">
        <v>58</v>
      </c>
      <c r="L38" s="20"/>
      <c r="M38" s="300" t="str">
        <f>CONCATENATE(IF(H38="","　　",IF(J38&lt;4,MID($A$4,FIND("ズ",$A$4)+1,4)-G38*100-H38,IF(AND(J38=4,L38=1),MID($A$4,FIND("ズ",$A$4)+1,4)-G38*100-H38,MID($A$4,FIND("ズ",$A$4)+1,4)-G38*100-H38-1)))," 歳")</f>
        <v>　　 歳</v>
      </c>
      <c r="N38" s="301"/>
      <c r="O38" s="115" t="s">
        <v>89</v>
      </c>
      <c r="P38" s="122"/>
      <c r="Q38" s="322" t="s">
        <v>81</v>
      </c>
      <c r="R38" s="323"/>
      <c r="S38" s="189"/>
      <c r="T38" s="331"/>
      <c r="U38" s="332"/>
      <c r="V38" s="331"/>
      <c r="W38" s="333"/>
      <c r="X38" s="259"/>
      <c r="Y38" s="155" t="str">
        <f t="shared" si="3"/>
        <v/>
      </c>
      <c r="Z38" s="33" t="s">
        <v>99</v>
      </c>
      <c r="AA38" s="34">
        <v>4</v>
      </c>
      <c r="AB38" s="34">
        <v>2</v>
      </c>
      <c r="AC38" s="34">
        <v>5</v>
      </c>
      <c r="AD38" s="35">
        <v>3</v>
      </c>
      <c r="AE38" s="56" t="str">
        <f t="shared" si="4"/>
        <v/>
      </c>
      <c r="AF38" s="155" t="str">
        <f t="shared" si="7"/>
        <v/>
      </c>
    </row>
    <row r="39" spans="1:32" ht="30" customHeight="1" x14ac:dyDescent="0.2">
      <c r="A39" s="43"/>
      <c r="B39" s="96">
        <v>9</v>
      </c>
      <c r="C39" s="104"/>
      <c r="D39" s="42" t="str">
        <f t="shared" si="6"/>
        <v/>
      </c>
      <c r="E39" s="27"/>
      <c r="F39" s="24" t="str">
        <f t="shared" si="1"/>
        <v/>
      </c>
      <c r="G39" s="51">
        <v>19</v>
      </c>
      <c r="H39" s="164"/>
      <c r="I39" s="53" t="s">
        <v>58</v>
      </c>
      <c r="J39" s="21"/>
      <c r="K39" s="53" t="s">
        <v>58</v>
      </c>
      <c r="L39" s="20"/>
      <c r="M39" s="300" t="str">
        <f t="shared" si="2"/>
        <v>　　 歳</v>
      </c>
      <c r="N39" s="301"/>
      <c r="O39" s="115" t="s">
        <v>89</v>
      </c>
      <c r="P39" s="122"/>
      <c r="Q39" s="322" t="s">
        <v>81</v>
      </c>
      <c r="R39" s="323"/>
      <c r="S39" s="189"/>
      <c r="T39" s="331"/>
      <c r="U39" s="332"/>
      <c r="V39" s="331"/>
      <c r="W39" s="333"/>
      <c r="X39" s="259"/>
      <c r="Y39" s="155" t="str">
        <f t="shared" si="3"/>
        <v/>
      </c>
      <c r="Z39" s="33" t="s">
        <v>100</v>
      </c>
      <c r="AA39" s="34">
        <v>4</v>
      </c>
      <c r="AB39" s="34">
        <v>2</v>
      </c>
      <c r="AC39" s="34">
        <v>5</v>
      </c>
      <c r="AD39" s="35">
        <v>3</v>
      </c>
      <c r="AE39" s="56" t="str">
        <f t="shared" si="4"/>
        <v/>
      </c>
      <c r="AF39" s="155" t="str">
        <f t="shared" si="7"/>
        <v/>
      </c>
    </row>
    <row r="40" spans="1:32" ht="30" customHeight="1" thickBot="1" x14ac:dyDescent="0.25">
      <c r="A40" s="43"/>
      <c r="B40" s="96">
        <v>10</v>
      </c>
      <c r="C40" s="107"/>
      <c r="D40" s="108" t="str">
        <f t="shared" si="6"/>
        <v/>
      </c>
      <c r="E40" s="109"/>
      <c r="F40" s="110" t="str">
        <f t="shared" si="1"/>
        <v/>
      </c>
      <c r="G40" s="111">
        <v>19</v>
      </c>
      <c r="H40" s="167"/>
      <c r="I40" s="112" t="s">
        <v>58</v>
      </c>
      <c r="J40" s="113"/>
      <c r="K40" s="112" t="s">
        <v>58</v>
      </c>
      <c r="L40" s="117"/>
      <c r="M40" s="302" t="str">
        <f t="shared" si="2"/>
        <v>　　 歳</v>
      </c>
      <c r="N40" s="303"/>
      <c r="O40" s="115" t="s">
        <v>89</v>
      </c>
      <c r="P40" s="125"/>
      <c r="Q40" s="370" t="s">
        <v>81</v>
      </c>
      <c r="R40" s="371"/>
      <c r="S40" s="192"/>
      <c r="T40" s="328"/>
      <c r="U40" s="329"/>
      <c r="V40" s="328"/>
      <c r="W40" s="330"/>
      <c r="X40" s="262"/>
      <c r="Y40" s="155" t="str">
        <f t="shared" si="3"/>
        <v/>
      </c>
      <c r="Z40" s="33" t="s">
        <v>101</v>
      </c>
      <c r="AA40" s="34">
        <v>5</v>
      </c>
      <c r="AB40" s="34">
        <v>3</v>
      </c>
      <c r="AC40" s="34">
        <v>5</v>
      </c>
      <c r="AD40" s="35">
        <v>3</v>
      </c>
      <c r="AE40" s="56" t="str">
        <f t="shared" si="4"/>
        <v/>
      </c>
      <c r="AF40" s="155" t="str">
        <f t="shared" si="7"/>
        <v/>
      </c>
    </row>
    <row r="41" spans="1:32" s="16" customFormat="1" ht="18" customHeight="1" thickTop="1" x14ac:dyDescent="0.2">
      <c r="A41" s="287" t="s">
        <v>102</v>
      </c>
      <c r="B41" s="289" t="s">
        <v>103</v>
      </c>
      <c r="C41" s="289"/>
      <c r="D41" s="289"/>
      <c r="E41" s="289"/>
      <c r="F41" s="289"/>
      <c r="G41" s="289"/>
      <c r="H41" s="289"/>
      <c r="I41" s="289"/>
      <c r="J41" s="289"/>
      <c r="K41" s="289"/>
      <c r="L41" s="289"/>
      <c r="M41" s="289"/>
      <c r="N41" s="289"/>
      <c r="O41" s="289"/>
      <c r="P41" s="289"/>
      <c r="Q41" s="289"/>
      <c r="R41" s="289"/>
      <c r="X41" s="264"/>
      <c r="Y41" s="155"/>
      <c r="Z41" s="33" t="s">
        <v>104</v>
      </c>
      <c r="AA41" s="34">
        <v>5</v>
      </c>
      <c r="AB41" s="34">
        <v>3</v>
      </c>
      <c r="AC41" s="34">
        <v>5</v>
      </c>
      <c r="AD41" s="35">
        <v>3</v>
      </c>
      <c r="AF41" s="155"/>
    </row>
    <row r="42" spans="1:32" s="16" customFormat="1" x14ac:dyDescent="0.2">
      <c r="A42" s="288"/>
      <c r="B42" s="6" t="s">
        <v>105</v>
      </c>
      <c r="C42" s="6"/>
      <c r="D42" s="6"/>
      <c r="E42" s="6"/>
      <c r="F42" s="6"/>
      <c r="G42" s="6"/>
      <c r="H42" s="6"/>
      <c r="I42" s="6"/>
      <c r="J42" s="6"/>
      <c r="K42" s="6"/>
      <c r="L42" s="6"/>
      <c r="M42" s="6"/>
      <c r="N42" s="6"/>
      <c r="O42" s="6"/>
      <c r="P42" s="6"/>
      <c r="Q42" s="6"/>
      <c r="R42" s="6"/>
      <c r="Y42" s="155"/>
      <c r="Z42" s="33" t="s">
        <v>106</v>
      </c>
      <c r="AA42" s="34">
        <v>5</v>
      </c>
      <c r="AB42" s="34">
        <v>3</v>
      </c>
      <c r="AC42" s="34">
        <v>5</v>
      </c>
      <c r="AD42" s="35">
        <v>3</v>
      </c>
      <c r="AF42" s="155"/>
    </row>
    <row r="43" spans="1:32" s="16" customFormat="1" ht="14.25" customHeight="1" x14ac:dyDescent="0.2">
      <c r="A43" s="288"/>
      <c r="B43" s="289" t="s">
        <v>107</v>
      </c>
      <c r="C43" s="289"/>
      <c r="D43" s="289"/>
      <c r="E43" s="289"/>
      <c r="F43" s="289"/>
      <c r="G43" s="289"/>
      <c r="H43" s="289"/>
      <c r="I43" s="289"/>
      <c r="J43" s="289"/>
      <c r="K43" s="289"/>
      <c r="L43" s="289"/>
      <c r="M43" s="289"/>
      <c r="N43" s="289"/>
      <c r="O43" s="289"/>
      <c r="P43" s="289"/>
      <c r="Q43" s="289"/>
      <c r="R43" s="289"/>
      <c r="Y43" s="155"/>
      <c r="Z43" s="33" t="s">
        <v>108</v>
      </c>
      <c r="AA43" s="34">
        <v>5</v>
      </c>
      <c r="AB43" s="34">
        <v>3</v>
      </c>
      <c r="AC43" s="34">
        <v>5</v>
      </c>
      <c r="AD43" s="35">
        <v>3</v>
      </c>
      <c r="AF43" s="155"/>
    </row>
    <row r="44" spans="1:32" s="16" customFormat="1" ht="27" customHeight="1" x14ac:dyDescent="0.2">
      <c r="A44" s="426" t="s">
        <v>109</v>
      </c>
      <c r="B44" s="427"/>
      <c r="C44" s="427"/>
      <c r="D44" s="427"/>
      <c r="E44" s="427"/>
      <c r="F44" s="427"/>
      <c r="G44" s="427"/>
      <c r="H44" s="427"/>
      <c r="I44" s="427"/>
      <c r="J44" s="427"/>
      <c r="K44" s="427"/>
      <c r="L44" s="427"/>
      <c r="M44" s="427"/>
      <c r="N44" s="427"/>
      <c r="O44" s="427"/>
      <c r="P44" s="427"/>
      <c r="Q44" s="427"/>
      <c r="R44" s="427"/>
      <c r="S44" s="427"/>
      <c r="T44" s="427"/>
      <c r="U44" s="427"/>
      <c r="V44" s="427"/>
      <c r="W44" s="427"/>
      <c r="X44" s="428"/>
      <c r="Y44" s="155"/>
      <c r="Z44" s="33"/>
      <c r="AA44" s="34"/>
      <c r="AB44" s="34"/>
      <c r="AC44" s="34"/>
      <c r="AD44" s="35"/>
      <c r="AF44" s="155"/>
    </row>
    <row r="45" spans="1:32" s="16" customFormat="1" ht="5.25" customHeight="1" thickBot="1" x14ac:dyDescent="0.25">
      <c r="B45" s="17"/>
      <c r="C45" s="18"/>
      <c r="D45" s="18"/>
      <c r="G45" s="6"/>
      <c r="H45" s="6"/>
      <c r="I45" s="6"/>
      <c r="J45" s="6"/>
      <c r="K45" s="6"/>
      <c r="L45" s="6"/>
      <c r="M45" s="6"/>
      <c r="N45" s="6"/>
      <c r="Y45" s="155"/>
      <c r="Z45" s="33" t="s">
        <v>110</v>
      </c>
      <c r="AA45" s="34">
        <v>5</v>
      </c>
      <c r="AB45" s="34">
        <v>3</v>
      </c>
      <c r="AC45" s="34">
        <v>5</v>
      </c>
      <c r="AD45" s="35">
        <v>3</v>
      </c>
      <c r="AF45" s="155"/>
    </row>
    <row r="46" spans="1:32" ht="14.25" customHeight="1" thickTop="1" thickBot="1" x14ac:dyDescent="0.25">
      <c r="A46" s="267" t="s">
        <v>111</v>
      </c>
      <c r="B46" s="268"/>
      <c r="C46" s="282" t="s">
        <v>112</v>
      </c>
      <c r="D46" s="283"/>
      <c r="E46" s="284"/>
      <c r="F46" s="319" t="s">
        <v>113</v>
      </c>
      <c r="G46" s="352" t="s">
        <v>114</v>
      </c>
      <c r="H46" s="353"/>
      <c r="I46" s="354"/>
      <c r="J46" s="187" t="s">
        <v>115</v>
      </c>
      <c r="K46" s="324">
        <v>135</v>
      </c>
      <c r="L46" s="324"/>
      <c r="M46" s="325"/>
      <c r="N46" s="362" t="s">
        <v>116</v>
      </c>
      <c r="O46" s="363"/>
      <c r="P46" s="363"/>
      <c r="Q46" s="363"/>
      <c r="R46" s="363"/>
      <c r="S46" s="363"/>
      <c r="T46" s="363"/>
      <c r="U46" s="363"/>
      <c r="V46" s="363"/>
      <c r="W46" s="364"/>
      <c r="X46" s="16"/>
      <c r="Z46" s="33" t="s">
        <v>117</v>
      </c>
      <c r="AA46" s="34">
        <v>6</v>
      </c>
      <c r="AB46" s="34">
        <v>3</v>
      </c>
      <c r="AC46" s="34">
        <v>5</v>
      </c>
      <c r="AD46" s="35">
        <v>3</v>
      </c>
    </row>
    <row r="47" spans="1:32" ht="15" customHeight="1" thickTop="1" thickBot="1" x14ac:dyDescent="0.25">
      <c r="A47" s="269"/>
      <c r="B47" s="270"/>
      <c r="C47" s="297" t="s">
        <v>118</v>
      </c>
      <c r="D47" s="298"/>
      <c r="E47" s="299"/>
      <c r="F47" s="320"/>
      <c r="G47" s="355"/>
      <c r="H47" s="356"/>
      <c r="I47" s="357"/>
      <c r="J47" s="186" t="s">
        <v>119</v>
      </c>
      <c r="K47" s="326">
        <v>8538</v>
      </c>
      <c r="L47" s="326"/>
      <c r="M47" s="327"/>
      <c r="N47" s="365"/>
      <c r="O47" s="366"/>
      <c r="P47" s="366"/>
      <c r="Q47" s="366"/>
      <c r="R47" s="366"/>
      <c r="S47" s="366"/>
      <c r="T47" s="366"/>
      <c r="U47" s="366"/>
      <c r="V47" s="366"/>
      <c r="W47" s="367"/>
      <c r="X47" s="256"/>
      <c r="Z47" s="33" t="s">
        <v>120</v>
      </c>
      <c r="AA47" s="34">
        <v>6</v>
      </c>
      <c r="AB47" s="34">
        <v>3</v>
      </c>
      <c r="AC47" s="34">
        <v>5</v>
      </c>
      <c r="AD47" s="35">
        <v>3</v>
      </c>
    </row>
    <row r="48" spans="1:32" ht="16.8" thickTop="1" x14ac:dyDescent="0.2">
      <c r="A48" s="269"/>
      <c r="B48" s="270"/>
      <c r="C48" s="307" t="s">
        <v>121</v>
      </c>
      <c r="D48" s="308"/>
      <c r="E48" s="309"/>
      <c r="F48" s="320"/>
      <c r="G48" s="273" t="s">
        <v>122</v>
      </c>
      <c r="H48" s="274"/>
      <c r="I48" s="274"/>
      <c r="J48" s="274"/>
      <c r="K48" s="275"/>
      <c r="L48" s="316" t="s">
        <v>123</v>
      </c>
      <c r="M48" s="317"/>
      <c r="N48" s="317"/>
      <c r="O48" s="317"/>
      <c r="P48" s="317"/>
      <c r="Q48" s="317"/>
      <c r="R48" s="317"/>
      <c r="S48" s="317"/>
      <c r="T48" s="317"/>
      <c r="U48" s="317"/>
      <c r="V48" s="317"/>
      <c r="W48" s="318"/>
      <c r="X48" s="256"/>
      <c r="Z48" s="33" t="s">
        <v>124</v>
      </c>
      <c r="AA48" s="34">
        <v>6</v>
      </c>
      <c r="AB48" s="34">
        <v>3</v>
      </c>
      <c r="AC48" s="34">
        <v>5</v>
      </c>
      <c r="AD48" s="35">
        <v>3</v>
      </c>
    </row>
    <row r="49" spans="1:30" ht="16.8" thickBot="1" x14ac:dyDescent="0.25">
      <c r="A49" s="271"/>
      <c r="B49" s="272"/>
      <c r="C49" s="310"/>
      <c r="D49" s="311"/>
      <c r="E49" s="312"/>
      <c r="F49" s="321"/>
      <c r="G49" s="304" t="s">
        <v>125</v>
      </c>
      <c r="H49" s="305"/>
      <c r="I49" s="305"/>
      <c r="J49" s="305"/>
      <c r="K49" s="306"/>
      <c r="L49" s="313" t="s">
        <v>126</v>
      </c>
      <c r="M49" s="314"/>
      <c r="N49" s="314"/>
      <c r="O49" s="314"/>
      <c r="P49" s="314"/>
      <c r="Q49" s="314"/>
      <c r="R49" s="314"/>
      <c r="S49" s="314"/>
      <c r="T49" s="314"/>
      <c r="U49" s="314"/>
      <c r="V49" s="314"/>
      <c r="W49" s="315"/>
      <c r="X49" s="257"/>
      <c r="Z49" s="33" t="s">
        <v>127</v>
      </c>
      <c r="AA49" s="34">
        <v>6</v>
      </c>
      <c r="AB49" s="34">
        <v>3</v>
      </c>
      <c r="AC49" s="34">
        <v>5</v>
      </c>
      <c r="AD49" s="35">
        <v>3</v>
      </c>
    </row>
    <row r="50" spans="1:30" ht="16.8" thickTop="1" x14ac:dyDescent="0.2">
      <c r="X50" s="258"/>
      <c r="Z50" s="33" t="s">
        <v>128</v>
      </c>
      <c r="AA50" s="34">
        <v>6</v>
      </c>
      <c r="AB50" s="34">
        <v>3</v>
      </c>
      <c r="AC50" s="34">
        <v>5</v>
      </c>
      <c r="AD50" s="35">
        <v>3</v>
      </c>
    </row>
    <row r="51" spans="1:30" ht="17.25" customHeight="1" x14ac:dyDescent="0.2">
      <c r="F51" s="199"/>
      <c r="G51" s="200"/>
      <c r="H51" s="201"/>
      <c r="Z51" s="33" t="s">
        <v>129</v>
      </c>
      <c r="AA51" s="34">
        <v>7</v>
      </c>
      <c r="AB51" s="34">
        <v>4</v>
      </c>
      <c r="AC51" s="34">
        <v>5</v>
      </c>
      <c r="AD51" s="35">
        <v>3</v>
      </c>
    </row>
    <row r="52" spans="1:30" x14ac:dyDescent="0.2">
      <c r="F52" s="198"/>
      <c r="G52" s="198"/>
      <c r="H52" s="202"/>
      <c r="Z52" s="33" t="s">
        <v>130</v>
      </c>
      <c r="AA52" s="34">
        <v>7</v>
      </c>
      <c r="AB52" s="34">
        <v>4</v>
      </c>
      <c r="AC52" s="34">
        <v>5</v>
      </c>
      <c r="AD52" s="35">
        <v>3</v>
      </c>
    </row>
    <row r="53" spans="1:30" x14ac:dyDescent="0.2">
      <c r="F53" s="198"/>
      <c r="G53" s="198"/>
      <c r="H53" s="202"/>
      <c r="Z53" s="33" t="s">
        <v>131</v>
      </c>
      <c r="AA53" s="34">
        <v>7</v>
      </c>
      <c r="AB53" s="34">
        <v>4</v>
      </c>
      <c r="AC53" s="34">
        <v>5</v>
      </c>
      <c r="AD53" s="35">
        <v>3</v>
      </c>
    </row>
    <row r="54" spans="1:30" x14ac:dyDescent="0.2">
      <c r="F54" s="198"/>
      <c r="G54" s="198"/>
      <c r="H54" s="202"/>
      <c r="Z54" s="33" t="s">
        <v>132</v>
      </c>
      <c r="AA54" s="34">
        <v>7</v>
      </c>
      <c r="AB54" s="34">
        <v>4</v>
      </c>
      <c r="AC54" s="34">
        <v>5</v>
      </c>
      <c r="AD54" s="35">
        <v>3</v>
      </c>
    </row>
    <row r="55" spans="1:30" x14ac:dyDescent="0.2">
      <c r="H55" s="5"/>
      <c r="Z55" s="33" t="s">
        <v>133</v>
      </c>
      <c r="AA55" s="34">
        <v>7</v>
      </c>
      <c r="AB55" s="34">
        <v>4</v>
      </c>
      <c r="AC55" s="34">
        <v>5</v>
      </c>
      <c r="AD55" s="35">
        <v>3</v>
      </c>
    </row>
    <row r="56" spans="1:30" x14ac:dyDescent="0.2">
      <c r="H56" s="5"/>
      <c r="Z56" s="33" t="s">
        <v>134</v>
      </c>
      <c r="AA56" s="34">
        <v>7</v>
      </c>
      <c r="AB56" s="34">
        <v>4</v>
      </c>
      <c r="AC56" s="34">
        <v>5</v>
      </c>
      <c r="AD56" s="35">
        <v>3</v>
      </c>
    </row>
    <row r="57" spans="1:30" x14ac:dyDescent="0.2">
      <c r="Z57" s="33" t="s">
        <v>135</v>
      </c>
      <c r="AA57" s="34">
        <v>7</v>
      </c>
      <c r="AB57" s="34">
        <v>4</v>
      </c>
      <c r="AC57" s="34">
        <v>5</v>
      </c>
      <c r="AD57" s="35">
        <v>3</v>
      </c>
    </row>
    <row r="58" spans="1:30" x14ac:dyDescent="0.2">
      <c r="Z58" s="33" t="s">
        <v>136</v>
      </c>
      <c r="AA58" s="34">
        <v>7</v>
      </c>
      <c r="AB58" s="34">
        <v>4</v>
      </c>
      <c r="AC58" s="34">
        <v>5</v>
      </c>
      <c r="AD58" s="35">
        <v>3</v>
      </c>
    </row>
    <row r="59" spans="1:30" x14ac:dyDescent="0.2">
      <c r="Z59" s="33" t="s">
        <v>137</v>
      </c>
      <c r="AA59" s="34">
        <v>7</v>
      </c>
      <c r="AB59" s="34">
        <v>4</v>
      </c>
      <c r="AC59" s="34">
        <v>5</v>
      </c>
      <c r="AD59" s="35">
        <v>3</v>
      </c>
    </row>
    <row r="60" spans="1:30" x14ac:dyDescent="0.2">
      <c r="Z60" s="33" t="s">
        <v>138</v>
      </c>
      <c r="AA60" s="34">
        <v>7</v>
      </c>
      <c r="AB60" s="34">
        <v>4</v>
      </c>
      <c r="AC60" s="34">
        <v>5</v>
      </c>
      <c r="AD60" s="35">
        <v>3</v>
      </c>
    </row>
    <row r="61" spans="1:30" x14ac:dyDescent="0.2">
      <c r="Z61" s="33" t="s">
        <v>139</v>
      </c>
      <c r="AA61" s="34">
        <v>7</v>
      </c>
      <c r="AB61" s="34">
        <v>4</v>
      </c>
      <c r="AC61" s="34">
        <v>5</v>
      </c>
      <c r="AD61" s="35">
        <v>3</v>
      </c>
    </row>
    <row r="62" spans="1:30" x14ac:dyDescent="0.2">
      <c r="Z62" s="33" t="s">
        <v>140</v>
      </c>
      <c r="AA62" s="34">
        <v>7</v>
      </c>
      <c r="AB62" s="34">
        <v>4</v>
      </c>
      <c r="AC62" s="34">
        <v>5</v>
      </c>
      <c r="AD62" s="35">
        <v>3</v>
      </c>
    </row>
    <row r="63" spans="1:30" x14ac:dyDescent="0.2">
      <c r="Z63" s="33" t="s">
        <v>141</v>
      </c>
      <c r="AA63" s="34">
        <v>7</v>
      </c>
      <c r="AB63" s="34">
        <v>4</v>
      </c>
      <c r="AC63" s="34">
        <v>5</v>
      </c>
      <c r="AD63" s="35">
        <v>3</v>
      </c>
    </row>
    <row r="64" spans="1:30" x14ac:dyDescent="0.2">
      <c r="Z64" s="33" t="s">
        <v>142</v>
      </c>
      <c r="AA64" s="34">
        <v>7</v>
      </c>
      <c r="AB64" s="34">
        <v>4</v>
      </c>
      <c r="AC64" s="34">
        <v>5</v>
      </c>
      <c r="AD64" s="35">
        <v>3</v>
      </c>
    </row>
    <row r="65" spans="26:30" x14ac:dyDescent="0.2">
      <c r="Z65" s="33" t="s">
        <v>143</v>
      </c>
      <c r="AA65" s="34">
        <v>7</v>
      </c>
      <c r="AB65" s="34">
        <v>4</v>
      </c>
      <c r="AC65" s="34">
        <v>5</v>
      </c>
      <c r="AD65" s="35">
        <v>3</v>
      </c>
    </row>
    <row r="66" spans="26:30" x14ac:dyDescent="0.2">
      <c r="Z66" s="33" t="s">
        <v>144</v>
      </c>
      <c r="AA66" s="34">
        <v>7</v>
      </c>
      <c r="AB66" s="34">
        <v>4</v>
      </c>
      <c r="AC66" s="34">
        <v>5</v>
      </c>
      <c r="AD66" s="35">
        <v>3</v>
      </c>
    </row>
    <row r="67" spans="26:30" x14ac:dyDescent="0.2">
      <c r="Z67" s="33" t="s">
        <v>145</v>
      </c>
      <c r="AA67" s="34">
        <v>7</v>
      </c>
      <c r="AB67" s="34">
        <v>4</v>
      </c>
      <c r="AC67" s="34">
        <v>5</v>
      </c>
      <c r="AD67" s="35">
        <v>3</v>
      </c>
    </row>
    <row r="68" spans="26:30" x14ac:dyDescent="0.2">
      <c r="Z68" s="33" t="s">
        <v>146</v>
      </c>
      <c r="AA68" s="34">
        <v>7</v>
      </c>
      <c r="AB68" s="34">
        <v>4</v>
      </c>
      <c r="AC68" s="34">
        <v>5</v>
      </c>
      <c r="AD68" s="35">
        <v>3</v>
      </c>
    </row>
    <row r="69" spans="26:30" x14ac:dyDescent="0.2">
      <c r="Z69" s="33" t="s">
        <v>147</v>
      </c>
      <c r="AA69" s="34">
        <v>7</v>
      </c>
      <c r="AB69" s="34">
        <v>4</v>
      </c>
      <c r="AC69" s="34">
        <v>5</v>
      </c>
      <c r="AD69" s="35">
        <v>3</v>
      </c>
    </row>
    <row r="70" spans="26:30" x14ac:dyDescent="0.2">
      <c r="Z70" s="33" t="s">
        <v>148</v>
      </c>
      <c r="AA70" s="34">
        <v>7</v>
      </c>
      <c r="AB70" s="34">
        <v>4</v>
      </c>
      <c r="AC70" s="34">
        <v>5</v>
      </c>
      <c r="AD70" s="35">
        <v>3</v>
      </c>
    </row>
    <row r="71" spans="26:30" x14ac:dyDescent="0.2">
      <c r="Z71" s="33" t="s">
        <v>149</v>
      </c>
      <c r="AA71" s="34">
        <v>7</v>
      </c>
      <c r="AB71" s="34">
        <v>4</v>
      </c>
      <c r="AC71" s="34">
        <v>5</v>
      </c>
      <c r="AD71" s="35">
        <v>3</v>
      </c>
    </row>
    <row r="72" spans="26:30" x14ac:dyDescent="0.2">
      <c r="Z72" s="33" t="s">
        <v>150</v>
      </c>
      <c r="AA72" s="34">
        <v>7</v>
      </c>
      <c r="AB72" s="34">
        <v>4</v>
      </c>
      <c r="AC72" s="34">
        <v>5</v>
      </c>
      <c r="AD72" s="35">
        <v>3</v>
      </c>
    </row>
    <row r="73" spans="26:30" x14ac:dyDescent="0.2">
      <c r="Z73" s="33" t="s">
        <v>151</v>
      </c>
      <c r="AA73" s="34">
        <v>7</v>
      </c>
      <c r="AB73" s="34">
        <v>4</v>
      </c>
      <c r="AC73" s="34">
        <v>5</v>
      </c>
      <c r="AD73" s="35">
        <v>3</v>
      </c>
    </row>
    <row r="74" spans="26:30" x14ac:dyDescent="0.2">
      <c r="Z74" s="33" t="s">
        <v>152</v>
      </c>
      <c r="AA74" s="34">
        <v>7</v>
      </c>
      <c r="AB74" s="34">
        <v>4</v>
      </c>
      <c r="AC74" s="34">
        <v>5</v>
      </c>
      <c r="AD74" s="35">
        <v>3</v>
      </c>
    </row>
    <row r="75" spans="26:30" x14ac:dyDescent="0.2">
      <c r="Z75" s="33" t="s">
        <v>153</v>
      </c>
      <c r="AA75" s="34">
        <v>7</v>
      </c>
      <c r="AB75" s="34">
        <v>4</v>
      </c>
      <c r="AC75" s="34">
        <v>5</v>
      </c>
      <c r="AD75" s="35">
        <v>3</v>
      </c>
    </row>
    <row r="76" spans="26:30" x14ac:dyDescent="0.2">
      <c r="Z76" s="33" t="s">
        <v>154</v>
      </c>
      <c r="AA76" s="34">
        <v>7</v>
      </c>
      <c r="AB76" s="34">
        <v>4</v>
      </c>
      <c r="AC76" s="34">
        <v>5</v>
      </c>
      <c r="AD76" s="35">
        <v>3</v>
      </c>
    </row>
    <row r="77" spans="26:30" x14ac:dyDescent="0.2">
      <c r="Z77" s="33" t="s">
        <v>155</v>
      </c>
      <c r="AA77" s="34">
        <v>7</v>
      </c>
      <c r="AB77" s="34">
        <v>4</v>
      </c>
      <c r="AC77" s="34">
        <v>5</v>
      </c>
      <c r="AD77" s="35">
        <v>3</v>
      </c>
    </row>
    <row r="78" spans="26:30" x14ac:dyDescent="0.2">
      <c r="Z78" s="33" t="s">
        <v>156</v>
      </c>
      <c r="AA78" s="34">
        <v>7</v>
      </c>
      <c r="AB78" s="34">
        <v>4</v>
      </c>
      <c r="AC78" s="34">
        <v>5</v>
      </c>
      <c r="AD78" s="35">
        <v>3</v>
      </c>
    </row>
    <row r="79" spans="26:30" x14ac:dyDescent="0.2">
      <c r="Z79" s="33" t="s">
        <v>157</v>
      </c>
      <c r="AA79" s="34">
        <v>7</v>
      </c>
      <c r="AB79" s="34">
        <v>4</v>
      </c>
      <c r="AC79" s="34">
        <v>5</v>
      </c>
      <c r="AD79" s="35">
        <v>3</v>
      </c>
    </row>
    <row r="80" spans="26:30" x14ac:dyDescent="0.2">
      <c r="Z80" s="33" t="s">
        <v>158</v>
      </c>
      <c r="AA80" s="34">
        <v>7</v>
      </c>
      <c r="AB80" s="34">
        <v>4</v>
      </c>
      <c r="AC80" s="34">
        <v>5</v>
      </c>
      <c r="AD80" s="35">
        <v>3</v>
      </c>
    </row>
    <row r="81" spans="26:30" ht="16.8" thickBot="1" x14ac:dyDescent="0.25">
      <c r="Z81" s="36" t="s">
        <v>159</v>
      </c>
      <c r="AA81" s="37">
        <v>7</v>
      </c>
      <c r="AB81" s="34">
        <v>4</v>
      </c>
      <c r="AC81" s="34">
        <v>5</v>
      </c>
      <c r="AD81" s="35">
        <v>3</v>
      </c>
    </row>
    <row r="82" spans="26:30" x14ac:dyDescent="0.2">
      <c r="Z82" s="33"/>
      <c r="AA82" s="34"/>
      <c r="AB82" s="34"/>
      <c r="AC82" s="34"/>
      <c r="AD82" s="35"/>
    </row>
    <row r="83" spans="26:30" x14ac:dyDescent="0.2">
      <c r="Z83" s="33"/>
      <c r="AA83" s="34"/>
      <c r="AB83" s="34"/>
      <c r="AC83" s="34"/>
      <c r="AD83" s="35"/>
    </row>
    <row r="84" spans="26:30" x14ac:dyDescent="0.2">
      <c r="Z84" s="33"/>
      <c r="AA84" s="34"/>
      <c r="AB84" s="34"/>
      <c r="AC84" s="34"/>
      <c r="AD84" s="35"/>
    </row>
    <row r="85" spans="26:30" x14ac:dyDescent="0.2">
      <c r="Z85" s="33"/>
      <c r="AA85" s="34"/>
      <c r="AB85" s="34"/>
      <c r="AC85" s="34"/>
      <c r="AD85" s="35"/>
    </row>
    <row r="86" spans="26:30" ht="16.8" thickBot="1" x14ac:dyDescent="0.25">
      <c r="Z86" s="36"/>
      <c r="AA86" s="37"/>
      <c r="AB86" s="34"/>
      <c r="AC86" s="34"/>
      <c r="AD86" s="35"/>
    </row>
  </sheetData>
  <sheetProtection selectLockedCells="1"/>
  <mergeCells count="158">
    <mergeCell ref="X14:X15"/>
    <mergeCell ref="A1:X1"/>
    <mergeCell ref="A44:X44"/>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 ref="V15:W15"/>
    <mergeCell ref="T16:U16"/>
    <mergeCell ref="V16:W16"/>
    <mergeCell ref="T12:U12"/>
    <mergeCell ref="V12:W12"/>
    <mergeCell ref="F5:K5"/>
    <mergeCell ref="F6:K6"/>
    <mergeCell ref="T20:U20"/>
    <mergeCell ref="V20:W20"/>
    <mergeCell ref="M19:N19"/>
    <mergeCell ref="P14:P15"/>
    <mergeCell ref="S9:S10"/>
    <mergeCell ref="S14:S15"/>
    <mergeCell ref="S11:S12"/>
    <mergeCell ref="G9:R9"/>
    <mergeCell ref="G11:H11"/>
    <mergeCell ref="N10:R10"/>
    <mergeCell ref="O14:O15"/>
    <mergeCell ref="T7:W9"/>
    <mergeCell ref="Q16:R16"/>
    <mergeCell ref="Q17:R17"/>
    <mergeCell ref="Q18:R18"/>
    <mergeCell ref="Q19:R19"/>
    <mergeCell ref="Q20:R20"/>
    <mergeCell ref="T21:U21"/>
    <mergeCell ref="V21:W21"/>
    <mergeCell ref="T22:U22"/>
    <mergeCell ref="V22:W22"/>
    <mergeCell ref="T17:U17"/>
    <mergeCell ref="V17:W17"/>
    <mergeCell ref="T18:U18"/>
    <mergeCell ref="V18:W18"/>
    <mergeCell ref="T19:U19"/>
    <mergeCell ref="V19:W19"/>
    <mergeCell ref="T23:U23"/>
    <mergeCell ref="V23:W23"/>
    <mergeCell ref="Q24:R24"/>
    <mergeCell ref="Q25:R25"/>
    <mergeCell ref="Q26:R26"/>
    <mergeCell ref="Q27:R27"/>
    <mergeCell ref="Q28:R28"/>
    <mergeCell ref="T24:U24"/>
    <mergeCell ref="V24:W24"/>
    <mergeCell ref="T25:U25"/>
    <mergeCell ref="V25:W25"/>
    <mergeCell ref="V32:W32"/>
    <mergeCell ref="T32:U32"/>
    <mergeCell ref="T29:U29"/>
    <mergeCell ref="V29:W29"/>
    <mergeCell ref="T30:U30"/>
    <mergeCell ref="V30:W30"/>
    <mergeCell ref="T31:U31"/>
    <mergeCell ref="V31:W31"/>
    <mergeCell ref="T26:U26"/>
    <mergeCell ref="V26:W26"/>
    <mergeCell ref="T27:U27"/>
    <mergeCell ref="V27:W27"/>
    <mergeCell ref="T28:U28"/>
    <mergeCell ref="V28:W28"/>
    <mergeCell ref="Q29:R29"/>
    <mergeCell ref="Q40:R40"/>
    <mergeCell ref="Q34:R34"/>
    <mergeCell ref="M35:N35"/>
    <mergeCell ref="M28:N28"/>
    <mergeCell ref="A14:A15"/>
    <mergeCell ref="M18:N18"/>
    <mergeCell ref="M16:N16"/>
    <mergeCell ref="G14:L15"/>
    <mergeCell ref="M17:N17"/>
    <mergeCell ref="F14:F15"/>
    <mergeCell ref="M29:N29"/>
    <mergeCell ref="M31:N31"/>
    <mergeCell ref="Q21:R21"/>
    <mergeCell ref="Q22:R22"/>
    <mergeCell ref="Q23:R23"/>
    <mergeCell ref="F11:F12"/>
    <mergeCell ref="B14:B15"/>
    <mergeCell ref="C14:C15"/>
    <mergeCell ref="D14:D15"/>
    <mergeCell ref="C10:E11"/>
    <mergeCell ref="M14:N15"/>
    <mergeCell ref="G46:I47"/>
    <mergeCell ref="Q30:R30"/>
    <mergeCell ref="Q31:R31"/>
    <mergeCell ref="Q32:R32"/>
    <mergeCell ref="Q33:R33"/>
    <mergeCell ref="Q39:R39"/>
    <mergeCell ref="N46:W47"/>
    <mergeCell ref="T33:U33"/>
    <mergeCell ref="V33:W33"/>
    <mergeCell ref="T34:U34"/>
    <mergeCell ref="V34:W34"/>
    <mergeCell ref="M21:N21"/>
    <mergeCell ref="M22:N22"/>
    <mergeCell ref="M25:N25"/>
    <mergeCell ref="M30:N30"/>
    <mergeCell ref="M32:N32"/>
    <mergeCell ref="M33:N33"/>
    <mergeCell ref="M34:N34"/>
    <mergeCell ref="L48:W48"/>
    <mergeCell ref="F46:F49"/>
    <mergeCell ref="Q35:R35"/>
    <mergeCell ref="M38:N38"/>
    <mergeCell ref="Q38:R38"/>
    <mergeCell ref="K46:M46"/>
    <mergeCell ref="K47:M47"/>
    <mergeCell ref="T40:U40"/>
    <mergeCell ref="V40:W40"/>
    <mergeCell ref="T39:U39"/>
    <mergeCell ref="V39:W39"/>
    <mergeCell ref="A46:B49"/>
    <mergeCell ref="G48:K48"/>
    <mergeCell ref="M23:N23"/>
    <mergeCell ref="M24:N24"/>
    <mergeCell ref="A9:B10"/>
    <mergeCell ref="C9:E9"/>
    <mergeCell ref="F9:F10"/>
    <mergeCell ref="A41:A43"/>
    <mergeCell ref="B41:R41"/>
    <mergeCell ref="B43:R43"/>
    <mergeCell ref="D12:E12"/>
    <mergeCell ref="E14:E15"/>
    <mergeCell ref="G12:H12"/>
    <mergeCell ref="A13:R13"/>
    <mergeCell ref="C47:E47"/>
    <mergeCell ref="M39:N39"/>
    <mergeCell ref="M40:N40"/>
    <mergeCell ref="M26:N26"/>
    <mergeCell ref="M27:N27"/>
    <mergeCell ref="C46:E46"/>
    <mergeCell ref="G49:K49"/>
    <mergeCell ref="C48:E49"/>
    <mergeCell ref="L49:W49"/>
    <mergeCell ref="M20:N20"/>
  </mergeCells>
  <phoneticPr fontId="1"/>
  <dataValidations count="7">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100-00000000000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xr:uid="{00000000-0002-0000-0100-000001000000}">
      <formula1>0</formula1>
    </dataValidation>
    <dataValidation type="list" allowBlank="1" showInputMessage="1" showErrorMessage="1" sqref="C16:C40" xr:uid="{00000000-0002-0000-0100-000002000000}">
      <formula1>$Z$11:$Z$12</formula1>
    </dataValidation>
    <dataValidation imeMode="off" allowBlank="1" showInputMessage="1" showErrorMessage="1" sqref="Q26:R30 V16:W40 S11:S12 Q34:R40 S16:S40 V12:X12 X49:X50" xr:uid="{00000000-0002-0000-0100-000003000000}"/>
    <dataValidation imeMode="off" allowBlank="1" showInputMessage="1" showErrorMessage="1" prompt="半角数字の”1”で_x000a_✔マークがつきます" sqref="B12 G11:H12 M11:M12 Q11:Q12 T10:T11 V10" xr:uid="{00000000-0002-0000-0100-000004000000}"/>
    <dataValidation type="list" allowBlank="1" showInputMessage="1" showErrorMessage="1" error="「男」または「女」と入力してください！" prompt="「男」または「女」" sqref="B11" xr:uid="{00000000-0002-0000-0100-000005000000}">
      <formula1>$O$30:$O$31</formula1>
    </dataValidation>
    <dataValidation type="textLength" imeMode="disabled" operator="equal" allowBlank="1" showInputMessage="1" showErrorMessage="1" sqref="X16:X40" xr:uid="{00000000-0002-0000-0100-000006000000}">
      <formula1>7</formula1>
    </dataValidation>
  </dataValidations>
  <pageMargins left="0.78740157480314965" right="0.19685039370078741" top="0.39370078740157483" bottom="0.19685039370078741" header="0.51181102362204722" footer="0.51181102362204722"/>
  <pageSetup paperSize="9" scale="73"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view="pageBreakPreview" zoomScale="85" zoomScaleNormal="100" zoomScaleSheetLayoutView="85" workbookViewId="0">
      <selection activeCell="L10" sqref="L10"/>
    </sheetView>
  </sheetViews>
  <sheetFormatPr defaultColWidth="9" defaultRowHeight="23.25" customHeight="1" x14ac:dyDescent="0.2"/>
  <cols>
    <col min="1" max="1" width="5.44140625" style="172" customWidth="1"/>
    <col min="2" max="2" width="12.44140625" style="172" customWidth="1"/>
    <col min="3" max="5" width="9" style="172"/>
    <col min="6" max="6" width="9.88671875" style="172" customWidth="1"/>
    <col min="7" max="16384" width="9" style="172"/>
  </cols>
  <sheetData>
    <row r="1" spans="1:15" ht="23.25" customHeight="1" thickTop="1" thickBot="1" x14ac:dyDescent="0.25">
      <c r="H1" s="429" t="s">
        <v>160</v>
      </c>
      <c r="I1" s="436"/>
      <c r="J1" s="430"/>
    </row>
    <row r="2" spans="1:15" ht="41.25" customHeight="1" thickTop="1" thickBot="1" x14ac:dyDescent="0.25">
      <c r="A2" s="185" t="s">
        <v>161</v>
      </c>
    </row>
    <row r="3" spans="1:15" ht="23.25" customHeight="1" thickTop="1" thickBot="1" x14ac:dyDescent="0.25">
      <c r="G3" s="443" t="s">
        <v>162</v>
      </c>
      <c r="H3" s="444"/>
      <c r="I3" s="168" t="s">
        <v>4</v>
      </c>
      <c r="K3" s="169"/>
      <c r="L3" s="169"/>
    </row>
    <row r="4" spans="1:15" ht="15.6" thickTop="1" thickBot="1" x14ac:dyDescent="0.25">
      <c r="G4" s="445" t="s">
        <v>7</v>
      </c>
      <c r="H4" s="445"/>
      <c r="K4" s="171"/>
      <c r="L4" s="169"/>
      <c r="M4" s="173"/>
      <c r="N4" s="173"/>
      <c r="O4" s="173"/>
    </row>
    <row r="5" spans="1:15" ht="23.25" customHeight="1" thickTop="1" thickBot="1" x14ac:dyDescent="0.25">
      <c r="F5" s="170" t="s">
        <v>5</v>
      </c>
      <c r="G5" s="462" t="s">
        <v>163</v>
      </c>
      <c r="H5" s="463"/>
      <c r="I5" s="463"/>
      <c r="J5" s="174" t="s">
        <v>164</v>
      </c>
    </row>
    <row r="6" spans="1:15" ht="23.25" customHeight="1" thickTop="1" x14ac:dyDescent="0.2">
      <c r="G6" s="175"/>
      <c r="H6" s="176"/>
      <c r="I6" s="176"/>
      <c r="J6" s="177"/>
    </row>
    <row r="7" spans="1:15" ht="23.25" customHeight="1" x14ac:dyDescent="0.2">
      <c r="G7" s="175"/>
      <c r="H7" s="176"/>
      <c r="I7" s="176"/>
      <c r="J7" s="177"/>
    </row>
    <row r="8" spans="1:15" ht="39" customHeight="1" x14ac:dyDescent="0.2">
      <c r="A8" s="446" t="s">
        <v>165</v>
      </c>
      <c r="B8" s="446"/>
      <c r="C8" s="446"/>
      <c r="D8" s="446"/>
      <c r="E8" s="446"/>
      <c r="F8" s="446"/>
      <c r="G8" s="446"/>
      <c r="H8" s="446"/>
      <c r="I8" s="446"/>
      <c r="J8" s="446"/>
    </row>
    <row r="9" spans="1:15" ht="23.25" customHeight="1" x14ac:dyDescent="0.2">
      <c r="B9" s="169" t="s">
        <v>166</v>
      </c>
    </row>
    <row r="10" spans="1:15" ht="23.25" customHeight="1" x14ac:dyDescent="0.2">
      <c r="B10" s="169" t="s">
        <v>167</v>
      </c>
    </row>
    <row r="13" spans="1:15" ht="34.200000000000003" thickBot="1" x14ac:dyDescent="0.25">
      <c r="B13" s="447" t="s">
        <v>168</v>
      </c>
      <c r="C13" s="449" t="s">
        <v>11</v>
      </c>
      <c r="D13" s="449"/>
      <c r="E13" s="449"/>
      <c r="F13" s="449"/>
      <c r="G13" s="449"/>
      <c r="H13" s="183" t="s">
        <v>12</v>
      </c>
      <c r="I13" s="178" t="s">
        <v>169</v>
      </c>
    </row>
    <row r="14" spans="1:15" ht="39.75" customHeight="1" thickTop="1" thickBot="1" x14ac:dyDescent="0.25">
      <c r="B14" s="448"/>
      <c r="C14" s="450" t="s">
        <v>170</v>
      </c>
      <c r="D14" s="451"/>
      <c r="E14" s="451"/>
      <c r="F14" s="451"/>
      <c r="G14" s="452"/>
      <c r="H14" s="453">
        <v>17903</v>
      </c>
      <c r="I14" s="455">
        <v>100</v>
      </c>
    </row>
    <row r="15" spans="1:15" ht="23.25" customHeight="1" thickTop="1" thickBot="1" x14ac:dyDescent="0.25">
      <c r="B15" s="184" t="s">
        <v>171</v>
      </c>
      <c r="C15" s="464" t="s">
        <v>172</v>
      </c>
      <c r="D15" s="465"/>
      <c r="E15" s="465"/>
      <c r="F15" s="465"/>
      <c r="G15" s="466"/>
      <c r="H15" s="454"/>
      <c r="I15" s="456"/>
    </row>
    <row r="16" spans="1:15" ht="13.8" thickTop="1" x14ac:dyDescent="0.2">
      <c r="B16" s="467" t="s">
        <v>13</v>
      </c>
      <c r="C16" s="467"/>
      <c r="D16" s="467"/>
      <c r="E16" s="467"/>
      <c r="F16" s="467"/>
      <c r="G16" s="467"/>
      <c r="H16" s="467"/>
      <c r="I16" s="467"/>
    </row>
    <row r="17" spans="1:10" ht="13.8" thickBot="1" x14ac:dyDescent="0.25">
      <c r="B17" s="468" t="s">
        <v>16</v>
      </c>
      <c r="C17" s="469"/>
      <c r="D17" s="470"/>
      <c r="E17" s="468" t="s">
        <v>17</v>
      </c>
      <c r="F17" s="469"/>
      <c r="G17" s="469"/>
      <c r="H17" s="469"/>
      <c r="I17" s="470"/>
    </row>
    <row r="18" spans="1:10" ht="23.25" customHeight="1" thickTop="1" x14ac:dyDescent="0.2">
      <c r="B18" s="211"/>
      <c r="C18" s="471" t="s">
        <v>173</v>
      </c>
      <c r="D18" s="472"/>
      <c r="E18" s="215"/>
      <c r="F18" s="216" t="s">
        <v>174</v>
      </c>
      <c r="G18" s="213"/>
      <c r="H18" s="179" t="s">
        <v>175</v>
      </c>
      <c r="I18" s="180"/>
    </row>
    <row r="19" spans="1:10" ht="23.25" customHeight="1" thickBot="1" x14ac:dyDescent="0.25">
      <c r="B19" s="212">
        <v>1</v>
      </c>
      <c r="C19" s="457" t="s">
        <v>176</v>
      </c>
      <c r="D19" s="458"/>
      <c r="E19" s="217">
        <v>1</v>
      </c>
      <c r="F19" s="218" t="s">
        <v>177</v>
      </c>
      <c r="G19" s="214"/>
      <c r="H19" s="181" t="s">
        <v>178</v>
      </c>
      <c r="I19" s="182"/>
    </row>
    <row r="20" spans="1:10" ht="48" customHeight="1" thickTop="1" x14ac:dyDescent="0.2">
      <c r="J20" s="171"/>
    </row>
    <row r="21" spans="1:10" ht="26.25" customHeight="1" x14ac:dyDescent="0.2">
      <c r="A21" s="459" t="s">
        <v>179</v>
      </c>
      <c r="B21" s="459"/>
      <c r="C21" s="459"/>
      <c r="D21" s="459"/>
      <c r="E21" s="459"/>
      <c r="F21" s="459" t="s">
        <v>180</v>
      </c>
      <c r="G21" s="459"/>
      <c r="H21" s="459"/>
      <c r="I21" s="459"/>
      <c r="J21" s="459"/>
    </row>
    <row r="22" spans="1:10" ht="26.25" customHeight="1" x14ac:dyDescent="0.2">
      <c r="A22" s="460"/>
      <c r="B22" s="460"/>
      <c r="C22" s="460"/>
      <c r="D22" s="460"/>
      <c r="E22" s="460"/>
      <c r="F22" s="460"/>
      <c r="G22" s="460"/>
      <c r="H22" s="460"/>
      <c r="I22" s="460"/>
      <c r="J22" s="460"/>
    </row>
    <row r="23" spans="1:10" ht="26.25" customHeight="1" x14ac:dyDescent="0.2">
      <c r="A23" s="460"/>
      <c r="B23" s="460"/>
      <c r="C23" s="460"/>
      <c r="D23" s="460"/>
      <c r="E23" s="460"/>
      <c r="F23" s="460"/>
      <c r="G23" s="460"/>
      <c r="H23" s="460"/>
      <c r="I23" s="460"/>
      <c r="J23" s="460"/>
    </row>
    <row r="24" spans="1:10" ht="26.25" customHeight="1" x14ac:dyDescent="0.2">
      <c r="A24" s="460"/>
      <c r="B24" s="460"/>
      <c r="C24" s="460"/>
      <c r="D24" s="460"/>
      <c r="E24" s="460"/>
      <c r="F24" s="460"/>
      <c r="G24" s="460"/>
      <c r="H24" s="460"/>
      <c r="I24" s="460"/>
      <c r="J24" s="460"/>
    </row>
    <row r="25" spans="1:10" ht="26.25" customHeight="1" x14ac:dyDescent="0.2">
      <c r="A25" s="460"/>
      <c r="B25" s="460"/>
      <c r="C25" s="460"/>
      <c r="D25" s="460"/>
      <c r="E25" s="460"/>
      <c r="F25" s="460"/>
      <c r="G25" s="460"/>
      <c r="H25" s="460"/>
      <c r="I25" s="460"/>
      <c r="J25" s="460"/>
    </row>
    <row r="26" spans="1:10" ht="26.25" customHeight="1" x14ac:dyDescent="0.2">
      <c r="A26" s="460"/>
      <c r="B26" s="460"/>
      <c r="C26" s="460"/>
      <c r="D26" s="460"/>
      <c r="E26" s="460"/>
      <c r="F26" s="460"/>
      <c r="G26" s="460"/>
      <c r="H26" s="460"/>
      <c r="I26" s="460"/>
      <c r="J26" s="460"/>
    </row>
    <row r="27" spans="1:10" ht="26.25" customHeight="1" x14ac:dyDescent="0.2">
      <c r="A27" s="461"/>
      <c r="B27" s="461"/>
      <c r="C27" s="461"/>
      <c r="D27" s="461"/>
      <c r="E27" s="461"/>
      <c r="F27" s="461"/>
      <c r="G27" s="461"/>
      <c r="H27" s="461"/>
      <c r="I27" s="461"/>
      <c r="J27" s="461"/>
    </row>
  </sheetData>
  <mergeCells count="18">
    <mergeCell ref="C19:D19"/>
    <mergeCell ref="A21:E27"/>
    <mergeCell ref="F21:J27"/>
    <mergeCell ref="G5:I5"/>
    <mergeCell ref="C15:G15"/>
    <mergeCell ref="B16:I16"/>
    <mergeCell ref="B17:D17"/>
    <mergeCell ref="E17:I17"/>
    <mergeCell ref="C18:D18"/>
    <mergeCell ref="H1:J1"/>
    <mergeCell ref="G3:H3"/>
    <mergeCell ref="G4:H4"/>
    <mergeCell ref="A8:J8"/>
    <mergeCell ref="B13:B14"/>
    <mergeCell ref="C13:G13"/>
    <mergeCell ref="C14:G14"/>
    <mergeCell ref="H14:H15"/>
    <mergeCell ref="I14:I15"/>
  </mergeCells>
  <phoneticPr fontId="1"/>
  <dataValidations count="1">
    <dataValidation imeMode="off" allowBlank="1" showInputMessage="1" showErrorMessage="1" prompt="数字の”1”で_x000a_✔マークがつきます" sqref="B18:B19 E18:E19 G18:G19" xr:uid="{00000000-0002-0000-0200-000000000000}"/>
  </dataValidations>
  <pageMargins left="0.78740157480314965"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27"/>
  <sheetViews>
    <sheetView view="pageBreakPreview" topLeftCell="A6" zoomScale="85" zoomScaleNormal="100" zoomScaleSheetLayoutView="85" workbookViewId="0">
      <selection activeCell="G18" sqref="G18"/>
    </sheetView>
  </sheetViews>
  <sheetFormatPr defaultColWidth="9" defaultRowHeight="23.25" customHeight="1" x14ac:dyDescent="0.2"/>
  <cols>
    <col min="1" max="1" width="5.44140625" style="172" customWidth="1"/>
    <col min="2" max="2" width="12.44140625" style="172" customWidth="1"/>
    <col min="3" max="5" width="9" style="172"/>
    <col min="6" max="6" width="9.44140625" style="172" customWidth="1"/>
    <col min="7" max="16384" width="9" style="172"/>
  </cols>
  <sheetData>
    <row r="1" spans="1:15" ht="23.25" customHeight="1" thickTop="1" thickBot="1" x14ac:dyDescent="0.25">
      <c r="H1" s="431" t="s">
        <v>181</v>
      </c>
      <c r="I1" s="432"/>
      <c r="J1" s="433"/>
    </row>
    <row r="2" spans="1:15" ht="41.25" customHeight="1" thickTop="1" thickBot="1" x14ac:dyDescent="0.25">
      <c r="A2" s="185" t="s">
        <v>161</v>
      </c>
    </row>
    <row r="3" spans="1:15" ht="23.25" customHeight="1" thickTop="1" thickBot="1" x14ac:dyDescent="0.25">
      <c r="G3" s="462" t="str">
        <f>参加者名簿!F5&amp;""</f>
        <v/>
      </c>
      <c r="H3" s="473"/>
      <c r="I3" s="168" t="s">
        <v>4</v>
      </c>
      <c r="K3" s="169"/>
      <c r="L3" s="169"/>
    </row>
    <row r="4" spans="1:15" ht="15.6" thickTop="1" thickBot="1" x14ac:dyDescent="0.25">
      <c r="G4" s="445" t="s">
        <v>7</v>
      </c>
      <c r="H4" s="445"/>
      <c r="K4" s="171"/>
      <c r="L4" s="169"/>
      <c r="M4" s="173"/>
      <c r="N4" s="173"/>
      <c r="O4" s="173"/>
    </row>
    <row r="5" spans="1:15" ht="23.25" customHeight="1" thickTop="1" thickBot="1" x14ac:dyDescent="0.25">
      <c r="F5" s="170" t="s">
        <v>5</v>
      </c>
      <c r="G5" s="462"/>
      <c r="H5" s="463"/>
      <c r="I5" s="463"/>
      <c r="J5" s="174" t="s">
        <v>164</v>
      </c>
    </row>
    <row r="6" spans="1:15" ht="23.25" customHeight="1" thickTop="1" x14ac:dyDescent="0.2">
      <c r="G6" s="175"/>
      <c r="H6" s="176"/>
      <c r="I6" s="176"/>
      <c r="J6" s="177"/>
    </row>
    <row r="7" spans="1:15" ht="23.25" customHeight="1" x14ac:dyDescent="0.2">
      <c r="G7" s="175"/>
      <c r="H7" s="176"/>
      <c r="I7" s="176"/>
      <c r="J7" s="177"/>
    </row>
    <row r="8" spans="1:15" ht="39" customHeight="1" x14ac:dyDescent="0.2">
      <c r="A8" s="446" t="s">
        <v>165</v>
      </c>
      <c r="B8" s="446"/>
      <c r="C8" s="446"/>
      <c r="D8" s="446"/>
      <c r="E8" s="446"/>
      <c r="F8" s="446"/>
      <c r="G8" s="446"/>
      <c r="H8" s="446"/>
      <c r="I8" s="446"/>
      <c r="J8" s="446"/>
    </row>
    <row r="9" spans="1:15" ht="23.25" customHeight="1" x14ac:dyDescent="0.2">
      <c r="B9" s="169" t="s">
        <v>166</v>
      </c>
    </row>
    <row r="10" spans="1:15" ht="23.25" customHeight="1" x14ac:dyDescent="0.2">
      <c r="B10" s="169" t="s">
        <v>167</v>
      </c>
    </row>
    <row r="13" spans="1:15" ht="34.200000000000003" thickBot="1" x14ac:dyDescent="0.25">
      <c r="B13" s="447" t="s">
        <v>168</v>
      </c>
      <c r="C13" s="449" t="s">
        <v>11</v>
      </c>
      <c r="D13" s="449"/>
      <c r="E13" s="449"/>
      <c r="F13" s="449"/>
      <c r="G13" s="449"/>
      <c r="H13" s="183" t="s">
        <v>12</v>
      </c>
      <c r="I13" s="178" t="s">
        <v>169</v>
      </c>
    </row>
    <row r="14" spans="1:15" ht="39.75" customHeight="1" thickTop="1" thickBot="1" x14ac:dyDescent="0.25">
      <c r="B14" s="448"/>
      <c r="C14" s="474"/>
      <c r="D14" s="475"/>
      <c r="E14" s="475"/>
      <c r="F14" s="475"/>
      <c r="G14" s="476"/>
      <c r="H14" s="477"/>
      <c r="I14" s="455"/>
    </row>
    <row r="15" spans="1:15" ht="23.25" customHeight="1" thickTop="1" thickBot="1" x14ac:dyDescent="0.25">
      <c r="B15" s="184" t="s">
        <v>171</v>
      </c>
      <c r="C15" s="479"/>
      <c r="D15" s="480"/>
      <c r="E15" s="480"/>
      <c r="F15" s="480"/>
      <c r="G15" s="481"/>
      <c r="H15" s="478"/>
      <c r="I15" s="456"/>
    </row>
    <row r="16" spans="1:15" ht="13.8" thickTop="1" x14ac:dyDescent="0.2">
      <c r="B16" s="467" t="s">
        <v>13</v>
      </c>
      <c r="C16" s="467"/>
      <c r="D16" s="467"/>
      <c r="E16" s="467"/>
      <c r="F16" s="467"/>
      <c r="G16" s="467"/>
      <c r="H16" s="467"/>
      <c r="I16" s="467"/>
    </row>
    <row r="17" spans="1:10" ht="13.8" thickBot="1" x14ac:dyDescent="0.25">
      <c r="B17" s="468" t="s">
        <v>16</v>
      </c>
      <c r="C17" s="469"/>
      <c r="D17" s="470"/>
      <c r="E17" s="468" t="s">
        <v>17</v>
      </c>
      <c r="F17" s="469"/>
      <c r="G17" s="469"/>
      <c r="H17" s="469"/>
      <c r="I17" s="470"/>
    </row>
    <row r="18" spans="1:10" ht="23.25" customHeight="1" thickTop="1" x14ac:dyDescent="0.2">
      <c r="B18" s="223"/>
      <c r="C18" s="471" t="s">
        <v>173</v>
      </c>
      <c r="D18" s="472"/>
      <c r="E18" s="221"/>
      <c r="F18" s="216" t="s">
        <v>174</v>
      </c>
      <c r="G18" s="219"/>
      <c r="H18" s="179" t="s">
        <v>175</v>
      </c>
      <c r="I18" s="180"/>
    </row>
    <row r="19" spans="1:10" ht="23.25" customHeight="1" thickBot="1" x14ac:dyDescent="0.25">
      <c r="B19" s="224"/>
      <c r="C19" s="457" t="s">
        <v>176</v>
      </c>
      <c r="D19" s="458"/>
      <c r="E19" s="222"/>
      <c r="F19" s="218" t="s">
        <v>177</v>
      </c>
      <c r="G19" s="220"/>
      <c r="H19" s="181" t="s">
        <v>178</v>
      </c>
      <c r="I19" s="182"/>
    </row>
    <row r="20" spans="1:10" ht="48" customHeight="1" thickTop="1" x14ac:dyDescent="0.2">
      <c r="J20" s="171"/>
    </row>
    <row r="21" spans="1:10" ht="26.25" customHeight="1" x14ac:dyDescent="0.2">
      <c r="A21" s="459" t="s">
        <v>179</v>
      </c>
      <c r="B21" s="459"/>
      <c r="C21" s="459"/>
      <c r="D21" s="459"/>
      <c r="E21" s="459"/>
      <c r="F21" s="459" t="s">
        <v>182</v>
      </c>
      <c r="G21" s="459"/>
      <c r="H21" s="459"/>
      <c r="I21" s="459"/>
      <c r="J21" s="459"/>
    </row>
    <row r="22" spans="1:10" ht="26.25" customHeight="1" x14ac:dyDescent="0.2">
      <c r="A22" s="460"/>
      <c r="B22" s="460"/>
      <c r="C22" s="460"/>
      <c r="D22" s="460"/>
      <c r="E22" s="460"/>
      <c r="F22" s="460"/>
      <c r="G22" s="460"/>
      <c r="H22" s="460"/>
      <c r="I22" s="460"/>
      <c r="J22" s="460"/>
    </row>
    <row r="23" spans="1:10" ht="26.25" customHeight="1" x14ac:dyDescent="0.2">
      <c r="A23" s="460"/>
      <c r="B23" s="460"/>
      <c r="C23" s="460"/>
      <c r="D23" s="460"/>
      <c r="E23" s="460"/>
      <c r="F23" s="460"/>
      <c r="G23" s="460"/>
      <c r="H23" s="460"/>
      <c r="I23" s="460"/>
      <c r="J23" s="460"/>
    </row>
    <row r="24" spans="1:10" ht="26.25" customHeight="1" x14ac:dyDescent="0.2">
      <c r="A24" s="460"/>
      <c r="B24" s="460"/>
      <c r="C24" s="460"/>
      <c r="D24" s="460"/>
      <c r="E24" s="460"/>
      <c r="F24" s="460"/>
      <c r="G24" s="460"/>
      <c r="H24" s="460"/>
      <c r="I24" s="460"/>
      <c r="J24" s="460"/>
    </row>
    <row r="25" spans="1:10" ht="26.25" customHeight="1" x14ac:dyDescent="0.2">
      <c r="A25" s="460"/>
      <c r="B25" s="460"/>
      <c r="C25" s="460"/>
      <c r="D25" s="460"/>
      <c r="E25" s="460"/>
      <c r="F25" s="460"/>
      <c r="G25" s="460"/>
      <c r="H25" s="460"/>
      <c r="I25" s="460"/>
      <c r="J25" s="460"/>
    </row>
    <row r="26" spans="1:10" ht="26.25" customHeight="1" x14ac:dyDescent="0.2">
      <c r="A26" s="460"/>
      <c r="B26" s="460"/>
      <c r="C26" s="460"/>
      <c r="D26" s="460"/>
      <c r="E26" s="460"/>
      <c r="F26" s="460"/>
      <c r="G26" s="460"/>
      <c r="H26" s="460"/>
      <c r="I26" s="460"/>
      <c r="J26" s="460"/>
    </row>
    <row r="27" spans="1:10" ht="26.25" customHeight="1" x14ac:dyDescent="0.2">
      <c r="A27" s="461"/>
      <c r="B27" s="461"/>
      <c r="C27" s="461"/>
      <c r="D27" s="461"/>
      <c r="E27" s="461"/>
      <c r="F27" s="461"/>
      <c r="G27" s="461"/>
      <c r="H27" s="461"/>
      <c r="I27" s="461"/>
      <c r="J27" s="461"/>
    </row>
  </sheetData>
  <sheetProtection selectLockedCells="1"/>
  <mergeCells count="18">
    <mergeCell ref="B16:I16"/>
    <mergeCell ref="A21:E27"/>
    <mergeCell ref="F21:J27"/>
    <mergeCell ref="B17:D17"/>
    <mergeCell ref="E17:I17"/>
    <mergeCell ref="C18:D18"/>
    <mergeCell ref="C19:D19"/>
    <mergeCell ref="B13:B14"/>
    <mergeCell ref="C13:G13"/>
    <mergeCell ref="C14:G14"/>
    <mergeCell ref="H14:H15"/>
    <mergeCell ref="I14:I15"/>
    <mergeCell ref="C15:G15"/>
    <mergeCell ref="G5:I5"/>
    <mergeCell ref="H1:J1"/>
    <mergeCell ref="G4:H4"/>
    <mergeCell ref="G3:H3"/>
    <mergeCell ref="A8:J8"/>
  </mergeCells>
  <phoneticPr fontId="1"/>
  <dataValidations count="1">
    <dataValidation allowBlank="1" showInputMessage="1" showErrorMessage="1" prompt="※苗字と名前の間に全角スペースを一つ入れてください！" sqref="C14:G14" xr:uid="{00000000-0002-0000-0300-000000000000}"/>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A1:AF86"/>
  <sheetViews>
    <sheetView view="pageBreakPreview" zoomScaleNormal="100" zoomScaleSheetLayoutView="100" workbookViewId="0">
      <selection activeCell="AA48" sqref="AA48"/>
    </sheetView>
  </sheetViews>
  <sheetFormatPr defaultColWidth="9" defaultRowHeight="16.2" x14ac:dyDescent="0.2"/>
  <cols>
    <col min="1" max="1" width="8.44140625" style="5" customWidth="1"/>
    <col min="2" max="2" width="3.88671875" style="13" bestFit="1" customWidth="1"/>
    <col min="3" max="3" width="6.109375" style="13" customWidth="1"/>
    <col min="4" max="4" width="3.88671875" style="13" customWidth="1"/>
    <col min="5" max="5" width="13.44140625" style="5" customWidth="1"/>
    <col min="6" max="6" width="10.44140625" style="5" customWidth="1"/>
    <col min="7" max="8" width="2.44140625" style="6" customWidth="1"/>
    <col min="9" max="9" width="1.44140625" style="6" customWidth="1"/>
    <col min="10" max="10" width="2.44140625" style="6" customWidth="1"/>
    <col min="11" max="11" width="1.44140625" style="6" customWidth="1"/>
    <col min="12" max="12" width="2.44140625" style="6" customWidth="1"/>
    <col min="13" max="14" width="3.109375" style="6" customWidth="1"/>
    <col min="15" max="15" width="4" style="5" customWidth="1"/>
    <col min="16" max="16" width="5.88671875" style="5" customWidth="1"/>
    <col min="17" max="17" width="3.109375" style="5" customWidth="1"/>
    <col min="18" max="18" width="8.88671875" style="5" customWidth="1"/>
    <col min="19" max="19" width="9.44140625" style="5" customWidth="1"/>
    <col min="20" max="20" width="3.109375" style="5" customWidth="1"/>
    <col min="21" max="21" width="6.44140625" style="5" customWidth="1"/>
    <col min="22" max="22" width="3.109375" style="5" customWidth="1"/>
    <col min="23" max="23" width="6.44140625" style="5" customWidth="1"/>
    <col min="24" max="24" width="14" style="5" customWidth="1"/>
    <col min="25" max="25" width="64.109375" style="155" customWidth="1"/>
    <col min="26" max="26" width="7" style="5" bestFit="1" customWidth="1"/>
    <col min="27" max="27" width="9" style="5" bestFit="1" customWidth="1"/>
    <col min="28" max="28" width="7.109375" style="5" bestFit="1" customWidth="1"/>
    <col min="29" max="29" width="9" style="5" bestFit="1" customWidth="1"/>
    <col min="30" max="30" width="7.109375" style="5" bestFit="1" customWidth="1"/>
    <col min="31" max="31" width="6.109375" style="5" bestFit="1" customWidth="1"/>
    <col min="32" max="32" width="9" style="155"/>
    <col min="33" max="16384" width="9" style="5"/>
  </cols>
  <sheetData>
    <row r="1" spans="1:32" s="1" customFormat="1" ht="30" customHeight="1" x14ac:dyDescent="0.2">
      <c r="A1" s="425" t="str">
        <f>IF(COUNTIF(Y16:Y40,"")+COUNTIF(AF16:AF40,"")=50,"日本スポーツマスターズ２０２４　　空手道競技　参加申込書",1)</f>
        <v>日本スポーツマスターズ２０２４　　空手道競技　参加申込書</v>
      </c>
      <c r="B1" s="425"/>
      <c r="C1" s="425"/>
      <c r="D1" s="425"/>
      <c r="E1" s="425"/>
      <c r="F1" s="425"/>
      <c r="G1" s="425"/>
      <c r="H1" s="425"/>
      <c r="I1" s="425"/>
      <c r="J1" s="425"/>
      <c r="K1" s="425"/>
      <c r="L1" s="425"/>
      <c r="M1" s="425"/>
      <c r="N1" s="425"/>
      <c r="O1" s="425"/>
      <c r="P1" s="425"/>
      <c r="Q1" s="425"/>
      <c r="R1" s="425"/>
      <c r="S1" s="425"/>
      <c r="T1" s="425"/>
      <c r="U1" s="425"/>
      <c r="V1" s="425"/>
      <c r="W1" s="425"/>
      <c r="X1" s="425"/>
      <c r="Y1" s="154"/>
      <c r="AF1" s="155"/>
    </row>
    <row r="2" spans="1:32" s="1" customFormat="1" ht="11.25" customHeight="1" thickBot="1" x14ac:dyDescent="0.25">
      <c r="B2" s="14"/>
      <c r="C2" s="19"/>
      <c r="D2" s="19"/>
      <c r="E2" s="2"/>
      <c r="F2" s="2"/>
      <c r="G2" s="6"/>
      <c r="H2" s="6"/>
      <c r="I2" s="6"/>
      <c r="J2" s="6"/>
      <c r="K2" s="6"/>
      <c r="L2" s="6"/>
      <c r="M2" s="6"/>
      <c r="N2" s="6"/>
      <c r="Y2" s="154"/>
      <c r="AF2" s="155"/>
    </row>
    <row r="3" spans="1:32" s="1" customFormat="1" ht="21" customHeight="1" thickTop="1" thickBot="1" x14ac:dyDescent="0.25">
      <c r="B3" s="14"/>
      <c r="C3" s="19"/>
      <c r="D3" s="19"/>
      <c r="E3" s="2"/>
      <c r="F3" s="2"/>
      <c r="G3" s="6"/>
      <c r="H3" s="6"/>
      <c r="I3" s="6"/>
      <c r="J3" s="6"/>
      <c r="K3" s="6"/>
      <c r="L3" s="6"/>
      <c r="M3" s="6"/>
      <c r="N3" s="6"/>
      <c r="P3" s="156" t="s">
        <v>0</v>
      </c>
      <c r="Q3" s="431"/>
      <c r="R3" s="433"/>
      <c r="S3" s="1" t="s">
        <v>1</v>
      </c>
      <c r="T3" s="431"/>
      <c r="U3" s="432"/>
      <c r="V3" s="433"/>
      <c r="W3" s="83" t="s">
        <v>2</v>
      </c>
      <c r="X3" s="83"/>
      <c r="Y3" s="154"/>
      <c r="AF3" s="155"/>
    </row>
    <row r="4" spans="1:32" s="1" customFormat="1" ht="21" customHeight="1" thickTop="1" thickBot="1" x14ac:dyDescent="0.25">
      <c r="A4" s="8" t="s">
        <v>183</v>
      </c>
      <c r="B4" s="14"/>
      <c r="C4" s="14"/>
      <c r="D4" s="7"/>
      <c r="E4" s="8"/>
      <c r="F4" s="8"/>
      <c r="G4" s="8"/>
      <c r="H4" s="8"/>
      <c r="I4" s="8"/>
      <c r="J4" s="8"/>
      <c r="K4" s="8"/>
      <c r="L4" s="8"/>
      <c r="M4" s="8"/>
      <c r="N4" s="8"/>
      <c r="Y4" s="154"/>
      <c r="AF4" s="155"/>
    </row>
    <row r="5" spans="1:32" s="1" customFormat="1" ht="21" customHeight="1" thickTop="1" thickBot="1" x14ac:dyDescent="0.25">
      <c r="B5" s="14"/>
      <c r="C5" s="19"/>
      <c r="D5" s="19"/>
      <c r="E5" s="2"/>
      <c r="F5" s="509"/>
      <c r="G5" s="510"/>
      <c r="H5" s="510"/>
      <c r="I5" s="510"/>
      <c r="J5" s="510"/>
      <c r="K5" s="510"/>
      <c r="L5" s="434" t="s">
        <v>4</v>
      </c>
      <c r="M5" s="435"/>
      <c r="N5" s="435"/>
      <c r="O5" s="435"/>
      <c r="P5" s="157" t="s">
        <v>5</v>
      </c>
      <c r="Q5" s="431"/>
      <c r="R5" s="432"/>
      <c r="S5" s="432"/>
      <c r="T5" s="432"/>
      <c r="U5" s="433"/>
      <c r="V5" s="205"/>
      <c r="W5" s="83" t="s">
        <v>6</v>
      </c>
      <c r="X5" s="83"/>
      <c r="Y5" s="154"/>
      <c r="AF5" s="155"/>
    </row>
    <row r="6" spans="1:32" s="1" customFormat="1" ht="21" customHeight="1" thickTop="1" x14ac:dyDescent="0.2">
      <c r="B6" s="14"/>
      <c r="C6" s="19"/>
      <c r="D6" s="19"/>
      <c r="E6" s="2"/>
      <c r="F6" s="511" t="s">
        <v>7</v>
      </c>
      <c r="G6" s="511"/>
      <c r="H6" s="511"/>
      <c r="I6" s="511"/>
      <c r="J6" s="511"/>
      <c r="K6" s="511"/>
      <c r="L6" s="153"/>
      <c r="M6" s="6"/>
      <c r="N6" s="6"/>
      <c r="P6" s="10"/>
      <c r="Q6" s="10"/>
      <c r="R6" s="10"/>
      <c r="S6" s="10"/>
      <c r="T6" s="10"/>
      <c r="U6" s="10"/>
      <c r="V6" s="10"/>
      <c r="W6" s="10"/>
      <c r="X6" s="10"/>
      <c r="Y6" s="154"/>
      <c r="AF6" s="155"/>
    </row>
    <row r="7" spans="1:32" s="1" customFormat="1" ht="24" customHeight="1" x14ac:dyDescent="0.2">
      <c r="A7" s="9" t="s">
        <v>184</v>
      </c>
      <c r="B7" s="9"/>
      <c r="C7" s="7"/>
      <c r="D7" s="7"/>
      <c r="E7" s="9"/>
      <c r="F7" s="9"/>
      <c r="G7" s="9"/>
      <c r="H7" s="9"/>
      <c r="I7" s="9"/>
      <c r="J7" s="9"/>
      <c r="K7" s="9"/>
      <c r="L7" s="9"/>
      <c r="M7" s="9"/>
      <c r="N7" s="9"/>
      <c r="O7" s="9"/>
      <c r="P7" s="9"/>
      <c r="Q7" s="9"/>
      <c r="R7" s="9"/>
      <c r="S7" s="9"/>
      <c r="T7" s="415" t="s">
        <v>185</v>
      </c>
      <c r="U7" s="416"/>
      <c r="V7" s="416"/>
      <c r="W7" s="417"/>
      <c r="X7" s="254"/>
      <c r="Y7" s="154"/>
      <c r="AF7" s="155"/>
    </row>
    <row r="8" spans="1:32" s="1" customFormat="1" ht="9.75" customHeight="1" x14ac:dyDescent="0.2">
      <c r="B8" s="14"/>
      <c r="C8" s="19"/>
      <c r="D8" s="19"/>
      <c r="E8" s="2"/>
      <c r="F8" s="2"/>
      <c r="G8" s="6"/>
      <c r="H8" s="6"/>
      <c r="I8" s="6"/>
      <c r="J8" s="6"/>
      <c r="K8" s="6"/>
      <c r="L8" s="6"/>
      <c r="M8" s="6"/>
      <c r="N8" s="6"/>
      <c r="T8" s="418"/>
      <c r="U8" s="419"/>
      <c r="V8" s="419"/>
      <c r="W8" s="420"/>
      <c r="X8" s="254"/>
      <c r="Y8" s="154"/>
      <c r="AF8" s="155"/>
    </row>
    <row r="9" spans="1:32" ht="15.75" customHeight="1" thickBot="1" x14ac:dyDescent="0.25">
      <c r="A9" s="278" t="s">
        <v>10</v>
      </c>
      <c r="B9" s="482"/>
      <c r="C9" s="292" t="s">
        <v>11</v>
      </c>
      <c r="D9" s="498"/>
      <c r="E9" s="319"/>
      <c r="F9" s="492" t="s">
        <v>12</v>
      </c>
      <c r="G9" s="407" t="s">
        <v>13</v>
      </c>
      <c r="H9" s="408"/>
      <c r="I9" s="408"/>
      <c r="J9" s="408"/>
      <c r="K9" s="408"/>
      <c r="L9" s="408"/>
      <c r="M9" s="408"/>
      <c r="N9" s="408"/>
      <c r="O9" s="408"/>
      <c r="P9" s="408"/>
      <c r="Q9" s="408"/>
      <c r="R9" s="409"/>
      <c r="S9" s="402" t="s">
        <v>14</v>
      </c>
      <c r="T9" s="418"/>
      <c r="U9" s="419"/>
      <c r="V9" s="419"/>
      <c r="W9" s="420"/>
      <c r="X9" s="254"/>
    </row>
    <row r="10" spans="1:32" ht="15.75" customHeight="1" thickTop="1" thickBot="1" x14ac:dyDescent="0.25">
      <c r="A10" s="280"/>
      <c r="B10" s="281"/>
      <c r="C10" s="484"/>
      <c r="D10" s="485"/>
      <c r="E10" s="486"/>
      <c r="F10" s="493"/>
      <c r="G10" s="86" t="s">
        <v>16</v>
      </c>
      <c r="H10" s="15"/>
      <c r="I10" s="15"/>
      <c r="J10" s="15"/>
      <c r="K10" s="15"/>
      <c r="L10" s="15"/>
      <c r="M10" s="86"/>
      <c r="N10" s="555" t="s">
        <v>17</v>
      </c>
      <c r="O10" s="555"/>
      <c r="P10" s="555"/>
      <c r="Q10" s="555"/>
      <c r="R10" s="556"/>
      <c r="S10" s="403"/>
      <c r="T10" s="229"/>
      <c r="U10" s="206" t="s">
        <v>18</v>
      </c>
      <c r="V10" s="231"/>
      <c r="W10" s="208" t="s">
        <v>19</v>
      </c>
      <c r="X10" s="255"/>
    </row>
    <row r="11" spans="1:32" ht="20.25" customHeight="1" thickTop="1" thickBot="1" x14ac:dyDescent="0.25">
      <c r="A11" s="250" t="s">
        <v>20</v>
      </c>
      <c r="B11" s="251"/>
      <c r="C11" s="487"/>
      <c r="D11" s="488"/>
      <c r="E11" s="489"/>
      <c r="F11" s="512"/>
      <c r="G11" s="410"/>
      <c r="H11" s="411"/>
      <c r="I11" s="439" t="s">
        <v>23</v>
      </c>
      <c r="J11" s="439"/>
      <c r="K11" s="439"/>
      <c r="L11" s="440"/>
      <c r="M11" s="227"/>
      <c r="N11" s="90" t="s">
        <v>174</v>
      </c>
      <c r="O11" s="91"/>
      <c r="P11" s="89"/>
      <c r="Q11" s="227"/>
      <c r="R11" s="89" t="s">
        <v>175</v>
      </c>
      <c r="S11" s="405"/>
      <c r="T11" s="230"/>
      <c r="U11" s="207" t="s">
        <v>26</v>
      </c>
      <c r="V11" s="209"/>
      <c r="W11" s="210"/>
      <c r="X11" s="255"/>
      <c r="Z11" s="5" t="s">
        <v>27</v>
      </c>
    </row>
    <row r="12" spans="1:32" ht="17.25" customHeight="1" thickTop="1" thickBot="1" x14ac:dyDescent="0.25">
      <c r="A12" s="203" t="s">
        <v>28</v>
      </c>
      <c r="B12" s="226"/>
      <c r="C12" s="85" t="s">
        <v>29</v>
      </c>
      <c r="D12" s="499" t="str">
        <f>PHONETIC(C10)</f>
        <v/>
      </c>
      <c r="E12" s="500"/>
      <c r="F12" s="513"/>
      <c r="G12" s="294"/>
      <c r="H12" s="295"/>
      <c r="I12" s="437" t="s">
        <v>30</v>
      </c>
      <c r="J12" s="437"/>
      <c r="K12" s="437"/>
      <c r="L12" s="438"/>
      <c r="M12" s="228"/>
      <c r="N12" s="93" t="s">
        <v>177</v>
      </c>
      <c r="O12" s="94"/>
      <c r="P12" s="92"/>
      <c r="Q12" s="228"/>
      <c r="R12" s="92" t="s">
        <v>178</v>
      </c>
      <c r="S12" s="406"/>
      <c r="T12" s="393" t="s">
        <v>33</v>
      </c>
      <c r="U12" s="394"/>
      <c r="V12" s="541"/>
      <c r="W12" s="542"/>
      <c r="X12" s="260"/>
      <c r="Z12" s="5" t="s">
        <v>34</v>
      </c>
    </row>
    <row r="13" spans="1:32" ht="28.5" customHeight="1" thickTop="1" thickBot="1" x14ac:dyDescent="0.25">
      <c r="A13" s="296" t="s">
        <v>35</v>
      </c>
      <c r="B13" s="501"/>
      <c r="C13" s="502"/>
      <c r="D13" s="501"/>
      <c r="E13" s="501"/>
      <c r="F13" s="501"/>
      <c r="G13" s="501"/>
      <c r="H13" s="501"/>
      <c r="I13" s="501"/>
      <c r="J13" s="501"/>
      <c r="K13" s="501"/>
      <c r="L13" s="501"/>
      <c r="M13" s="501"/>
      <c r="N13" s="501"/>
      <c r="O13" s="501"/>
      <c r="P13" s="501"/>
      <c r="Q13" s="501"/>
      <c r="R13" s="501"/>
      <c r="S13" s="501"/>
    </row>
    <row r="14" spans="1:32" ht="15.75" customHeight="1" x14ac:dyDescent="0.2">
      <c r="A14" s="518" t="s">
        <v>36</v>
      </c>
      <c r="B14" s="336" t="s">
        <v>37</v>
      </c>
      <c r="C14" s="520" t="s">
        <v>186</v>
      </c>
      <c r="D14" s="340" t="s">
        <v>39</v>
      </c>
      <c r="E14" s="292" t="s">
        <v>40</v>
      </c>
      <c r="F14" s="378" t="s">
        <v>29</v>
      </c>
      <c r="G14" s="494" t="s">
        <v>12</v>
      </c>
      <c r="H14" s="495"/>
      <c r="I14" s="495"/>
      <c r="J14" s="495"/>
      <c r="K14" s="495"/>
      <c r="L14" s="285"/>
      <c r="M14" s="348" t="s">
        <v>41</v>
      </c>
      <c r="N14" s="349"/>
      <c r="O14" s="400" t="s">
        <v>42</v>
      </c>
      <c r="P14" s="400" t="s">
        <v>43</v>
      </c>
      <c r="Q14" s="204" t="s">
        <v>44</v>
      </c>
      <c r="R14" s="225"/>
      <c r="S14" s="402" t="s">
        <v>14</v>
      </c>
      <c r="T14" s="441" t="s">
        <v>45</v>
      </c>
      <c r="U14" s="442"/>
      <c r="V14" s="441" t="s">
        <v>45</v>
      </c>
      <c r="W14" s="543"/>
      <c r="X14" s="423" t="s">
        <v>46</v>
      </c>
      <c r="Z14" s="30"/>
      <c r="AA14" s="31" t="s">
        <v>47</v>
      </c>
      <c r="AB14" s="31" t="s">
        <v>48</v>
      </c>
      <c r="AC14" s="31" t="s">
        <v>49</v>
      </c>
      <c r="AD14" s="32" t="s">
        <v>50</v>
      </c>
    </row>
    <row r="15" spans="1:32" ht="15.75" customHeight="1" thickBot="1" x14ac:dyDescent="0.25">
      <c r="A15" s="519"/>
      <c r="B15" s="337"/>
      <c r="C15" s="521"/>
      <c r="D15" s="483"/>
      <c r="E15" s="304"/>
      <c r="F15" s="379"/>
      <c r="G15" s="496"/>
      <c r="H15" s="497"/>
      <c r="I15" s="497"/>
      <c r="J15" s="497"/>
      <c r="K15" s="497"/>
      <c r="L15" s="493"/>
      <c r="M15" s="490"/>
      <c r="N15" s="491"/>
      <c r="O15" s="401"/>
      <c r="P15" s="516"/>
      <c r="Q15" s="545" t="s">
        <v>51</v>
      </c>
      <c r="R15" s="546"/>
      <c r="S15" s="403"/>
      <c r="T15" s="388" t="s">
        <v>52</v>
      </c>
      <c r="U15" s="389"/>
      <c r="V15" s="388" t="s">
        <v>53</v>
      </c>
      <c r="W15" s="544"/>
      <c r="X15" s="424"/>
      <c r="Z15" s="33" t="s">
        <v>54</v>
      </c>
      <c r="AA15" s="38" t="s">
        <v>55</v>
      </c>
      <c r="AB15" s="38" t="s">
        <v>55</v>
      </c>
      <c r="AC15" s="34">
        <v>1</v>
      </c>
      <c r="AD15" s="38">
        <v>1</v>
      </c>
    </row>
    <row r="16" spans="1:32" ht="30" customHeight="1" thickTop="1" x14ac:dyDescent="0.2">
      <c r="A16" s="43"/>
      <c r="B16" s="87">
        <v>1</v>
      </c>
      <c r="C16" s="128"/>
      <c r="D16" s="129" t="str">
        <f t="shared" ref="D16:D30" si="0">IF(H16="","",IF(C16="組手",VLOOKUP(M16,$Z$14:$AD$86,2,FALSE),VLOOKUP(M16,$Z$14:$AD$86,3,FALSE)))</f>
        <v/>
      </c>
      <c r="E16" s="130"/>
      <c r="F16" s="60" t="str">
        <f>PHONETIC(E16)</f>
        <v/>
      </c>
      <c r="G16" s="131">
        <v>19</v>
      </c>
      <c r="H16" s="158"/>
      <c r="I16" s="132" t="s">
        <v>187</v>
      </c>
      <c r="J16" s="133"/>
      <c r="K16" s="132" t="s">
        <v>187</v>
      </c>
      <c r="L16" s="134"/>
      <c r="M16" s="525" t="str">
        <f>CONCATENATE(IF(H16="","　　",IF(J16&lt;4,MID($A$4,FIND("ズ",$A$4)+1,4)-G16*100-H16,IF(AND(J16=4,L16=1),MID($A$4,FIND("ズ",$A$4)+1,4)-G16*100-H16,MID($A$4,FIND("ズ",$A$4)+1,4)-G16*100-H16-1)))," 歳")</f>
        <v>　　 歳</v>
      </c>
      <c r="N16" s="526"/>
      <c r="O16" s="253" t="s">
        <v>21</v>
      </c>
      <c r="P16" s="148"/>
      <c r="Q16" s="527" t="s">
        <v>81</v>
      </c>
      <c r="R16" s="528"/>
      <c r="S16" s="193"/>
      <c r="T16" s="553"/>
      <c r="U16" s="554"/>
      <c r="V16" s="547"/>
      <c r="W16" s="548"/>
      <c r="X16" s="261"/>
      <c r="Y16" s="155" t="str">
        <f t="shared" ref="Y16:Y40" si="1">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Z16" s="33" t="s">
        <v>60</v>
      </c>
      <c r="AA16" s="38" t="s">
        <v>55</v>
      </c>
      <c r="AB16" s="38" t="s">
        <v>55</v>
      </c>
      <c r="AC16" s="34">
        <v>1</v>
      </c>
      <c r="AD16" s="38">
        <v>1</v>
      </c>
      <c r="AE16" s="5" t="str">
        <f t="shared" ref="AE16:AE31" si="2">IF(C16="","",CONCATENATE(C16,D16))</f>
        <v/>
      </c>
      <c r="AF16" s="155" t="str">
        <f t="shared" ref="AF16:AF30" si="3">IF(C16="","",IF(C16="組手",IF(COUNTIF($AE$16:$AE$30,AE16)&gt;3,"出場数エラー",""),IF(C16="形",IF(COUNTIF($AE$16:$AE$30,AE16)&gt;2,"出場数エラー",""))))</f>
        <v/>
      </c>
    </row>
    <row r="17" spans="1:32" ht="30" customHeight="1" x14ac:dyDescent="0.2">
      <c r="A17" s="43"/>
      <c r="B17" s="87">
        <v>2</v>
      </c>
      <c r="C17" s="135"/>
      <c r="D17" s="75" t="str">
        <f t="shared" si="0"/>
        <v/>
      </c>
      <c r="E17" s="59"/>
      <c r="F17" s="60" t="str">
        <f>PHONETIC(E17)</f>
        <v/>
      </c>
      <c r="G17" s="71">
        <v>19</v>
      </c>
      <c r="H17" s="159"/>
      <c r="I17" s="72" t="s">
        <v>187</v>
      </c>
      <c r="J17" s="65"/>
      <c r="K17" s="72" t="s">
        <v>187</v>
      </c>
      <c r="L17" s="68"/>
      <c r="M17" s="514" t="str">
        <f t="shared" ref="M17:M40" si="4">CONCATENATE(IF(H17="","　　",IF(J17&lt;4,MID($A$4,FIND("ズ",$A$4)+1,4)-G17*100-H17,IF(AND(J17=4,L17=1),MID($A$4,FIND("ズ",$A$4)+1,4)-G17*100-H17,MID($A$4,FIND("ズ",$A$4)+1,4)-G17*100-H17-1)))," 歳")</f>
        <v>　　 歳</v>
      </c>
      <c r="N17" s="515"/>
      <c r="O17" s="146" t="s">
        <v>21</v>
      </c>
      <c r="P17" s="149"/>
      <c r="Q17" s="527" t="s">
        <v>81</v>
      </c>
      <c r="R17" s="528"/>
      <c r="S17" s="194"/>
      <c r="T17" s="531"/>
      <c r="U17" s="532"/>
      <c r="V17" s="539"/>
      <c r="W17" s="540"/>
      <c r="X17" s="259"/>
      <c r="Y17" s="155" t="str">
        <f t="shared" si="1"/>
        <v/>
      </c>
      <c r="Z17" s="33" t="s">
        <v>64</v>
      </c>
      <c r="AA17" s="38" t="s">
        <v>55</v>
      </c>
      <c r="AB17" s="38" t="s">
        <v>55</v>
      </c>
      <c r="AC17" s="34">
        <v>1</v>
      </c>
      <c r="AD17" s="38">
        <v>1</v>
      </c>
      <c r="AE17" s="5" t="str">
        <f t="shared" si="2"/>
        <v/>
      </c>
      <c r="AF17" s="155" t="str">
        <f t="shared" si="3"/>
        <v/>
      </c>
    </row>
    <row r="18" spans="1:32" ht="30" customHeight="1" x14ac:dyDescent="0.2">
      <c r="A18" s="43"/>
      <c r="B18" s="87">
        <v>3</v>
      </c>
      <c r="C18" s="135"/>
      <c r="D18" s="75" t="str">
        <f t="shared" si="0"/>
        <v/>
      </c>
      <c r="E18" s="59"/>
      <c r="F18" s="60" t="str">
        <f>PHONETIC(E18)</f>
        <v/>
      </c>
      <c r="G18" s="71">
        <v>19</v>
      </c>
      <c r="H18" s="159"/>
      <c r="I18" s="72" t="s">
        <v>187</v>
      </c>
      <c r="J18" s="65"/>
      <c r="K18" s="72" t="s">
        <v>187</v>
      </c>
      <c r="L18" s="68"/>
      <c r="M18" s="514" t="str">
        <f t="shared" si="4"/>
        <v>　　 歳</v>
      </c>
      <c r="N18" s="515"/>
      <c r="O18" s="146" t="s">
        <v>21</v>
      </c>
      <c r="P18" s="149"/>
      <c r="Q18" s="527" t="s">
        <v>81</v>
      </c>
      <c r="R18" s="528"/>
      <c r="S18" s="194"/>
      <c r="T18" s="531"/>
      <c r="U18" s="532"/>
      <c r="V18" s="539"/>
      <c r="W18" s="540"/>
      <c r="X18" s="259"/>
      <c r="Y18" s="155" t="str">
        <f t="shared" si="1"/>
        <v/>
      </c>
      <c r="Z18" s="33" t="s">
        <v>67</v>
      </c>
      <c r="AA18" s="38" t="s">
        <v>55</v>
      </c>
      <c r="AB18" s="38" t="s">
        <v>55</v>
      </c>
      <c r="AC18" s="34">
        <v>1</v>
      </c>
      <c r="AD18" s="38">
        <v>1</v>
      </c>
      <c r="AE18" s="5" t="str">
        <f t="shared" si="2"/>
        <v/>
      </c>
      <c r="AF18" s="155" t="str">
        <f t="shared" si="3"/>
        <v/>
      </c>
    </row>
    <row r="19" spans="1:32" ht="30" customHeight="1" x14ac:dyDescent="0.2">
      <c r="A19" s="43"/>
      <c r="B19" s="87">
        <v>4</v>
      </c>
      <c r="C19" s="135"/>
      <c r="D19" s="75" t="str">
        <f t="shared" si="0"/>
        <v/>
      </c>
      <c r="E19" s="59"/>
      <c r="F19" s="60" t="str">
        <f>PHONETIC(E19)</f>
        <v/>
      </c>
      <c r="G19" s="71">
        <v>19</v>
      </c>
      <c r="H19" s="159"/>
      <c r="I19" s="72" t="s">
        <v>187</v>
      </c>
      <c r="J19" s="65"/>
      <c r="K19" s="72" t="s">
        <v>187</v>
      </c>
      <c r="L19" s="68"/>
      <c r="M19" s="514" t="str">
        <f t="shared" si="4"/>
        <v>　　 歳</v>
      </c>
      <c r="N19" s="515"/>
      <c r="O19" s="146" t="s">
        <v>21</v>
      </c>
      <c r="P19" s="149"/>
      <c r="Q19" s="527" t="s">
        <v>81</v>
      </c>
      <c r="R19" s="528"/>
      <c r="S19" s="194"/>
      <c r="T19" s="531"/>
      <c r="U19" s="532"/>
      <c r="V19" s="539"/>
      <c r="W19" s="540"/>
      <c r="X19" s="259"/>
      <c r="Y19" s="155" t="str">
        <f>IF(E19="","",IF(C19="","エラー！種目を選んでください！",IF(M19="　　 歳","エラー！生年月日を入力してください！",IF(P19="","エラー！段位を入力してください！",IF(AND(NOT(P19=""),OR(RIGHT(Q19)="/",Q19="")),"エラー！段位取得年月日を入力してください！",IF(S19="","エラー！会員証番号を入力してください！",""))))))</f>
        <v/>
      </c>
      <c r="Z19" s="33" t="s">
        <v>70</v>
      </c>
      <c r="AA19" s="38" t="s">
        <v>55</v>
      </c>
      <c r="AB19" s="38" t="s">
        <v>55</v>
      </c>
      <c r="AC19" s="34">
        <v>1</v>
      </c>
      <c r="AD19" s="38">
        <v>1</v>
      </c>
      <c r="AE19" s="5" t="str">
        <f t="shared" si="2"/>
        <v/>
      </c>
      <c r="AF19" s="155" t="str">
        <f t="shared" si="3"/>
        <v/>
      </c>
    </row>
    <row r="20" spans="1:32" ht="30" customHeight="1" x14ac:dyDescent="0.2">
      <c r="A20" s="43"/>
      <c r="B20" s="87">
        <v>5</v>
      </c>
      <c r="C20" s="135"/>
      <c r="D20" s="75" t="str">
        <f t="shared" si="0"/>
        <v/>
      </c>
      <c r="E20" s="59"/>
      <c r="F20" s="60" t="str">
        <f t="shared" ref="F20:F40" si="5">PHONETIC(E20)</f>
        <v/>
      </c>
      <c r="G20" s="71">
        <v>19</v>
      </c>
      <c r="H20" s="159"/>
      <c r="I20" s="72" t="s">
        <v>187</v>
      </c>
      <c r="J20" s="65"/>
      <c r="K20" s="72" t="s">
        <v>187</v>
      </c>
      <c r="L20" s="68"/>
      <c r="M20" s="514" t="str">
        <f t="shared" si="4"/>
        <v>　　 歳</v>
      </c>
      <c r="N20" s="515"/>
      <c r="O20" s="146" t="s">
        <v>21</v>
      </c>
      <c r="P20" s="149"/>
      <c r="Q20" s="527" t="s">
        <v>81</v>
      </c>
      <c r="R20" s="528"/>
      <c r="S20" s="194"/>
      <c r="T20" s="531"/>
      <c r="U20" s="532"/>
      <c r="V20" s="539"/>
      <c r="W20" s="540"/>
      <c r="X20" s="259"/>
      <c r="Y20" s="155" t="str">
        <f t="shared" si="1"/>
        <v/>
      </c>
      <c r="Z20" s="33" t="s">
        <v>73</v>
      </c>
      <c r="AA20" s="34">
        <v>1</v>
      </c>
      <c r="AB20" s="34">
        <v>1</v>
      </c>
      <c r="AC20" s="34">
        <v>2</v>
      </c>
      <c r="AD20" s="35">
        <v>1</v>
      </c>
      <c r="AE20" s="5" t="str">
        <f t="shared" si="2"/>
        <v/>
      </c>
      <c r="AF20" s="155" t="str">
        <f t="shared" si="3"/>
        <v/>
      </c>
    </row>
    <row r="21" spans="1:32" ht="30" customHeight="1" x14ac:dyDescent="0.2">
      <c r="A21" s="43"/>
      <c r="B21" s="87">
        <v>6</v>
      </c>
      <c r="C21" s="135"/>
      <c r="D21" s="75" t="str">
        <f t="shared" si="0"/>
        <v/>
      </c>
      <c r="E21" s="59"/>
      <c r="F21" s="60" t="str">
        <f t="shared" si="5"/>
        <v/>
      </c>
      <c r="G21" s="71">
        <v>19</v>
      </c>
      <c r="H21" s="159"/>
      <c r="I21" s="72" t="s">
        <v>187</v>
      </c>
      <c r="J21" s="65"/>
      <c r="K21" s="72" t="s">
        <v>187</v>
      </c>
      <c r="L21" s="68"/>
      <c r="M21" s="514" t="str">
        <f t="shared" si="4"/>
        <v>　　 歳</v>
      </c>
      <c r="N21" s="515"/>
      <c r="O21" s="146" t="s">
        <v>21</v>
      </c>
      <c r="P21" s="149"/>
      <c r="Q21" s="527" t="s">
        <v>81</v>
      </c>
      <c r="R21" s="528"/>
      <c r="S21" s="194"/>
      <c r="T21" s="531"/>
      <c r="U21" s="532"/>
      <c r="V21" s="539"/>
      <c r="W21" s="540"/>
      <c r="X21" s="259"/>
      <c r="Y21" s="155" t="str">
        <f t="shared" si="1"/>
        <v/>
      </c>
      <c r="Z21" s="33" t="s">
        <v>76</v>
      </c>
      <c r="AA21" s="34">
        <v>1</v>
      </c>
      <c r="AB21" s="34">
        <v>1</v>
      </c>
      <c r="AC21" s="34">
        <v>2</v>
      </c>
      <c r="AD21" s="35">
        <v>1</v>
      </c>
      <c r="AE21" s="5" t="str">
        <f t="shared" si="2"/>
        <v/>
      </c>
      <c r="AF21" s="155" t="str">
        <f t="shared" si="3"/>
        <v/>
      </c>
    </row>
    <row r="22" spans="1:32" ht="30" customHeight="1" x14ac:dyDescent="0.2">
      <c r="A22" s="43"/>
      <c r="B22" s="87">
        <v>7</v>
      </c>
      <c r="C22" s="135"/>
      <c r="D22" s="75" t="str">
        <f t="shared" si="0"/>
        <v/>
      </c>
      <c r="E22" s="59"/>
      <c r="F22" s="60" t="str">
        <f t="shared" si="5"/>
        <v/>
      </c>
      <c r="G22" s="71">
        <v>19</v>
      </c>
      <c r="H22" s="159"/>
      <c r="I22" s="72" t="s">
        <v>187</v>
      </c>
      <c r="J22" s="65"/>
      <c r="K22" s="72" t="s">
        <v>187</v>
      </c>
      <c r="L22" s="68"/>
      <c r="M22" s="514" t="str">
        <f t="shared" si="4"/>
        <v>　　 歳</v>
      </c>
      <c r="N22" s="515"/>
      <c r="O22" s="146" t="s">
        <v>21</v>
      </c>
      <c r="P22" s="149"/>
      <c r="Q22" s="527" t="s">
        <v>81</v>
      </c>
      <c r="R22" s="528"/>
      <c r="S22" s="194"/>
      <c r="T22" s="531"/>
      <c r="U22" s="532"/>
      <c r="V22" s="539"/>
      <c r="W22" s="540"/>
      <c r="X22" s="259"/>
      <c r="Y22" s="155" t="str">
        <f t="shared" si="1"/>
        <v/>
      </c>
      <c r="Z22" s="33" t="s">
        <v>77</v>
      </c>
      <c r="AA22" s="34">
        <v>1</v>
      </c>
      <c r="AB22" s="34">
        <v>1</v>
      </c>
      <c r="AC22" s="34">
        <v>2</v>
      </c>
      <c r="AD22" s="35">
        <v>1</v>
      </c>
      <c r="AE22" s="5" t="str">
        <f t="shared" si="2"/>
        <v/>
      </c>
      <c r="AF22" s="155" t="str">
        <f t="shared" si="3"/>
        <v/>
      </c>
    </row>
    <row r="23" spans="1:32" ht="30" customHeight="1" x14ac:dyDescent="0.2">
      <c r="A23" s="43"/>
      <c r="B23" s="87">
        <v>8</v>
      </c>
      <c r="C23" s="135"/>
      <c r="D23" s="75" t="str">
        <f t="shared" si="0"/>
        <v/>
      </c>
      <c r="E23" s="59"/>
      <c r="F23" s="60" t="str">
        <f t="shared" si="5"/>
        <v/>
      </c>
      <c r="G23" s="71">
        <v>19</v>
      </c>
      <c r="H23" s="159"/>
      <c r="I23" s="72" t="s">
        <v>187</v>
      </c>
      <c r="J23" s="65"/>
      <c r="K23" s="72" t="s">
        <v>187</v>
      </c>
      <c r="L23" s="68"/>
      <c r="M23" s="514" t="str">
        <f t="shared" si="4"/>
        <v>　　 歳</v>
      </c>
      <c r="N23" s="515"/>
      <c r="O23" s="146" t="s">
        <v>21</v>
      </c>
      <c r="P23" s="149"/>
      <c r="Q23" s="527" t="s">
        <v>81</v>
      </c>
      <c r="R23" s="528"/>
      <c r="S23" s="194"/>
      <c r="T23" s="531"/>
      <c r="U23" s="532"/>
      <c r="V23" s="539"/>
      <c r="W23" s="540"/>
      <c r="X23" s="259"/>
      <c r="Y23" s="155" t="str">
        <f t="shared" si="1"/>
        <v/>
      </c>
      <c r="Z23" s="33" t="s">
        <v>78</v>
      </c>
      <c r="AA23" s="34">
        <v>1</v>
      </c>
      <c r="AB23" s="34">
        <v>1</v>
      </c>
      <c r="AC23" s="34">
        <v>2</v>
      </c>
      <c r="AD23" s="35">
        <v>1</v>
      </c>
      <c r="AE23" s="5" t="str">
        <f t="shared" si="2"/>
        <v/>
      </c>
      <c r="AF23" s="155" t="str">
        <f t="shared" si="3"/>
        <v/>
      </c>
    </row>
    <row r="24" spans="1:32" ht="30" customHeight="1" x14ac:dyDescent="0.2">
      <c r="A24" s="43"/>
      <c r="B24" s="87">
        <v>9</v>
      </c>
      <c r="C24" s="135"/>
      <c r="D24" s="75" t="str">
        <f t="shared" si="0"/>
        <v/>
      </c>
      <c r="E24" s="59"/>
      <c r="F24" s="60" t="str">
        <f t="shared" si="5"/>
        <v/>
      </c>
      <c r="G24" s="71">
        <v>19</v>
      </c>
      <c r="H24" s="159"/>
      <c r="I24" s="72" t="s">
        <v>187</v>
      </c>
      <c r="J24" s="65"/>
      <c r="K24" s="72" t="s">
        <v>187</v>
      </c>
      <c r="L24" s="68"/>
      <c r="M24" s="514" t="str">
        <f t="shared" si="4"/>
        <v>　　 歳</v>
      </c>
      <c r="N24" s="515"/>
      <c r="O24" s="146" t="s">
        <v>21</v>
      </c>
      <c r="P24" s="149"/>
      <c r="Q24" s="527" t="s">
        <v>81</v>
      </c>
      <c r="R24" s="528"/>
      <c r="S24" s="194"/>
      <c r="T24" s="531"/>
      <c r="U24" s="532"/>
      <c r="V24" s="539"/>
      <c r="W24" s="540"/>
      <c r="X24" s="259"/>
      <c r="Y24" s="155" t="str">
        <f t="shared" si="1"/>
        <v/>
      </c>
      <c r="Z24" s="33" t="s">
        <v>79</v>
      </c>
      <c r="AA24" s="34">
        <v>1</v>
      </c>
      <c r="AB24" s="34">
        <v>1</v>
      </c>
      <c r="AC24" s="34">
        <v>2</v>
      </c>
      <c r="AD24" s="35">
        <v>1</v>
      </c>
      <c r="AE24" s="5" t="str">
        <f t="shared" si="2"/>
        <v/>
      </c>
      <c r="AF24" s="155" t="str">
        <f t="shared" si="3"/>
        <v/>
      </c>
    </row>
    <row r="25" spans="1:32" ht="30" customHeight="1" x14ac:dyDescent="0.2">
      <c r="A25" s="43"/>
      <c r="B25" s="87">
        <v>10</v>
      </c>
      <c r="C25" s="135"/>
      <c r="D25" s="75" t="str">
        <f t="shared" si="0"/>
        <v/>
      </c>
      <c r="E25" s="59"/>
      <c r="F25" s="60" t="str">
        <f t="shared" si="5"/>
        <v/>
      </c>
      <c r="G25" s="71">
        <v>19</v>
      </c>
      <c r="H25" s="159"/>
      <c r="I25" s="72" t="s">
        <v>187</v>
      </c>
      <c r="J25" s="65"/>
      <c r="K25" s="72" t="s">
        <v>187</v>
      </c>
      <c r="L25" s="68"/>
      <c r="M25" s="514" t="str">
        <f t="shared" si="4"/>
        <v>　　 歳</v>
      </c>
      <c r="N25" s="515"/>
      <c r="O25" s="146" t="s">
        <v>21</v>
      </c>
      <c r="P25" s="149"/>
      <c r="Q25" s="527" t="s">
        <v>81</v>
      </c>
      <c r="R25" s="528"/>
      <c r="S25" s="194"/>
      <c r="T25" s="531"/>
      <c r="U25" s="532"/>
      <c r="V25" s="539"/>
      <c r="W25" s="540"/>
      <c r="X25" s="259"/>
      <c r="Y25" s="155" t="str">
        <f t="shared" si="1"/>
        <v/>
      </c>
      <c r="Z25" s="33" t="s">
        <v>80</v>
      </c>
      <c r="AA25" s="34">
        <v>2</v>
      </c>
      <c r="AB25" s="34">
        <v>1</v>
      </c>
      <c r="AC25" s="34">
        <v>3</v>
      </c>
      <c r="AD25" s="35">
        <v>2</v>
      </c>
      <c r="AE25" s="5" t="str">
        <f t="shared" si="2"/>
        <v/>
      </c>
      <c r="AF25" s="155" t="str">
        <f t="shared" si="3"/>
        <v/>
      </c>
    </row>
    <row r="26" spans="1:32" ht="30" customHeight="1" x14ac:dyDescent="0.2">
      <c r="A26" s="43"/>
      <c r="B26" s="87">
        <v>11</v>
      </c>
      <c r="C26" s="135"/>
      <c r="D26" s="75" t="str">
        <f t="shared" si="0"/>
        <v/>
      </c>
      <c r="E26" s="59"/>
      <c r="F26" s="60" t="str">
        <f t="shared" si="5"/>
        <v/>
      </c>
      <c r="G26" s="71">
        <v>19</v>
      </c>
      <c r="H26" s="159"/>
      <c r="I26" s="72" t="s">
        <v>187</v>
      </c>
      <c r="J26" s="65"/>
      <c r="K26" s="72" t="s">
        <v>187</v>
      </c>
      <c r="L26" s="68"/>
      <c r="M26" s="514" t="str">
        <f t="shared" si="4"/>
        <v>　　 歳</v>
      </c>
      <c r="N26" s="515"/>
      <c r="O26" s="146" t="s">
        <v>21</v>
      </c>
      <c r="P26" s="149"/>
      <c r="Q26" s="527" t="s">
        <v>81</v>
      </c>
      <c r="R26" s="528"/>
      <c r="S26" s="194"/>
      <c r="T26" s="531"/>
      <c r="U26" s="532"/>
      <c r="V26" s="539"/>
      <c r="W26" s="540"/>
      <c r="X26" s="259"/>
      <c r="Y26" s="155" t="str">
        <f t="shared" si="1"/>
        <v/>
      </c>
      <c r="Z26" s="33" t="s">
        <v>82</v>
      </c>
      <c r="AA26" s="34">
        <v>2</v>
      </c>
      <c r="AB26" s="34">
        <v>1</v>
      </c>
      <c r="AC26" s="34">
        <v>3</v>
      </c>
      <c r="AD26" s="35">
        <v>2</v>
      </c>
      <c r="AE26" s="5" t="str">
        <f t="shared" si="2"/>
        <v/>
      </c>
      <c r="AF26" s="155" t="str">
        <f t="shared" si="3"/>
        <v/>
      </c>
    </row>
    <row r="27" spans="1:32" ht="30" customHeight="1" x14ac:dyDescent="0.2">
      <c r="A27" s="43"/>
      <c r="B27" s="87">
        <v>12</v>
      </c>
      <c r="C27" s="135"/>
      <c r="D27" s="75" t="str">
        <f t="shared" si="0"/>
        <v/>
      </c>
      <c r="E27" s="59"/>
      <c r="F27" s="60"/>
      <c r="G27" s="71">
        <v>19</v>
      </c>
      <c r="H27" s="159"/>
      <c r="I27" s="72" t="s">
        <v>187</v>
      </c>
      <c r="J27" s="65"/>
      <c r="K27" s="72" t="s">
        <v>187</v>
      </c>
      <c r="L27" s="68"/>
      <c r="M27" s="514" t="str">
        <f t="shared" si="4"/>
        <v>　　 歳</v>
      </c>
      <c r="N27" s="515"/>
      <c r="O27" s="146" t="s">
        <v>21</v>
      </c>
      <c r="P27" s="149"/>
      <c r="Q27" s="527" t="s">
        <v>81</v>
      </c>
      <c r="R27" s="528"/>
      <c r="S27" s="194"/>
      <c r="T27" s="531"/>
      <c r="U27" s="532"/>
      <c r="V27" s="539"/>
      <c r="W27" s="540"/>
      <c r="X27" s="259"/>
      <c r="Y27" s="155" t="str">
        <f t="shared" si="1"/>
        <v/>
      </c>
      <c r="Z27" s="33" t="s">
        <v>83</v>
      </c>
      <c r="AA27" s="34">
        <v>2</v>
      </c>
      <c r="AB27" s="34">
        <v>1</v>
      </c>
      <c r="AC27" s="34">
        <v>3</v>
      </c>
      <c r="AD27" s="35">
        <v>2</v>
      </c>
      <c r="AE27" s="5" t="str">
        <f t="shared" si="2"/>
        <v/>
      </c>
      <c r="AF27" s="155" t="str">
        <f t="shared" si="3"/>
        <v/>
      </c>
    </row>
    <row r="28" spans="1:32" ht="30" customHeight="1" x14ac:dyDescent="0.2">
      <c r="A28" s="43"/>
      <c r="B28" s="87">
        <v>13</v>
      </c>
      <c r="C28" s="135"/>
      <c r="D28" s="75" t="str">
        <f t="shared" si="0"/>
        <v/>
      </c>
      <c r="E28" s="59"/>
      <c r="F28" s="60" t="str">
        <f t="shared" si="5"/>
        <v/>
      </c>
      <c r="G28" s="71">
        <v>19</v>
      </c>
      <c r="H28" s="159"/>
      <c r="I28" s="72" t="s">
        <v>187</v>
      </c>
      <c r="J28" s="65"/>
      <c r="K28" s="72" t="s">
        <v>187</v>
      </c>
      <c r="L28" s="68"/>
      <c r="M28" s="514" t="str">
        <f t="shared" si="4"/>
        <v>　　 歳</v>
      </c>
      <c r="N28" s="515"/>
      <c r="O28" s="146" t="s">
        <v>21</v>
      </c>
      <c r="P28" s="149"/>
      <c r="Q28" s="527" t="s">
        <v>81</v>
      </c>
      <c r="R28" s="528"/>
      <c r="S28" s="194"/>
      <c r="T28" s="531"/>
      <c r="U28" s="532"/>
      <c r="V28" s="539"/>
      <c r="W28" s="540"/>
      <c r="X28" s="259"/>
      <c r="Y28" s="155" t="str">
        <f t="shared" si="1"/>
        <v/>
      </c>
      <c r="Z28" s="33" t="s">
        <v>84</v>
      </c>
      <c r="AA28" s="34">
        <v>2</v>
      </c>
      <c r="AB28" s="34">
        <v>1</v>
      </c>
      <c r="AC28" s="34">
        <v>3</v>
      </c>
      <c r="AD28" s="35">
        <v>2</v>
      </c>
      <c r="AE28" s="5" t="str">
        <f t="shared" si="2"/>
        <v/>
      </c>
      <c r="AF28" s="155" t="str">
        <f t="shared" si="3"/>
        <v/>
      </c>
    </row>
    <row r="29" spans="1:32" ht="30" customHeight="1" x14ac:dyDescent="0.2">
      <c r="A29" s="43"/>
      <c r="B29" s="87">
        <v>14</v>
      </c>
      <c r="C29" s="135"/>
      <c r="D29" s="75" t="str">
        <f t="shared" si="0"/>
        <v/>
      </c>
      <c r="E29" s="59"/>
      <c r="F29" s="60" t="str">
        <f t="shared" si="5"/>
        <v/>
      </c>
      <c r="G29" s="71">
        <v>19</v>
      </c>
      <c r="H29" s="159"/>
      <c r="I29" s="72" t="s">
        <v>187</v>
      </c>
      <c r="J29" s="65"/>
      <c r="K29" s="72" t="s">
        <v>187</v>
      </c>
      <c r="L29" s="68"/>
      <c r="M29" s="514" t="str">
        <f t="shared" si="4"/>
        <v>　　 歳</v>
      </c>
      <c r="N29" s="515"/>
      <c r="O29" s="146" t="s">
        <v>21</v>
      </c>
      <c r="P29" s="149"/>
      <c r="Q29" s="527" t="s">
        <v>81</v>
      </c>
      <c r="R29" s="528"/>
      <c r="S29" s="194"/>
      <c r="T29" s="531"/>
      <c r="U29" s="532"/>
      <c r="V29" s="539"/>
      <c r="W29" s="540"/>
      <c r="X29" s="259"/>
      <c r="Y29" s="155" t="str">
        <f t="shared" si="1"/>
        <v/>
      </c>
      <c r="Z29" s="33" t="s">
        <v>85</v>
      </c>
      <c r="AA29" s="34">
        <v>2</v>
      </c>
      <c r="AB29" s="34">
        <v>1</v>
      </c>
      <c r="AC29" s="34">
        <v>3</v>
      </c>
      <c r="AD29" s="35">
        <v>2</v>
      </c>
      <c r="AE29" s="5" t="str">
        <f t="shared" si="2"/>
        <v/>
      </c>
      <c r="AF29" s="155" t="str">
        <f t="shared" si="3"/>
        <v/>
      </c>
    </row>
    <row r="30" spans="1:32" ht="30" customHeight="1" thickBot="1" x14ac:dyDescent="0.25">
      <c r="A30" s="44"/>
      <c r="B30" s="88">
        <v>15</v>
      </c>
      <c r="C30" s="136"/>
      <c r="D30" s="76" t="str">
        <f t="shared" si="0"/>
        <v/>
      </c>
      <c r="E30" s="61"/>
      <c r="F30" s="62" t="str">
        <f t="shared" si="5"/>
        <v/>
      </c>
      <c r="G30" s="73">
        <v>19</v>
      </c>
      <c r="H30" s="160"/>
      <c r="I30" s="74" t="s">
        <v>187</v>
      </c>
      <c r="J30" s="66"/>
      <c r="K30" s="74" t="s">
        <v>187</v>
      </c>
      <c r="L30" s="69"/>
      <c r="M30" s="522" t="str">
        <f t="shared" si="4"/>
        <v>　　 歳</v>
      </c>
      <c r="N30" s="523"/>
      <c r="O30" s="147" t="s">
        <v>21</v>
      </c>
      <c r="P30" s="150"/>
      <c r="Q30" s="537" t="s">
        <v>81</v>
      </c>
      <c r="R30" s="538"/>
      <c r="S30" s="195"/>
      <c r="T30" s="535"/>
      <c r="U30" s="536"/>
      <c r="V30" s="551"/>
      <c r="W30" s="552"/>
      <c r="X30" s="262"/>
      <c r="Y30" s="155" t="str">
        <f t="shared" si="1"/>
        <v/>
      </c>
      <c r="Z30" s="33" t="s">
        <v>86</v>
      </c>
      <c r="AA30" s="34">
        <v>3</v>
      </c>
      <c r="AB30" s="34">
        <v>2</v>
      </c>
      <c r="AC30" s="34">
        <v>4</v>
      </c>
      <c r="AD30" s="35">
        <v>2</v>
      </c>
      <c r="AE30" s="5" t="str">
        <f t="shared" si="2"/>
        <v/>
      </c>
      <c r="AF30" s="155" t="str">
        <f t="shared" si="3"/>
        <v/>
      </c>
    </row>
    <row r="31" spans="1:32" ht="30" customHeight="1" thickTop="1" x14ac:dyDescent="0.2">
      <c r="A31" s="45"/>
      <c r="B31" s="95">
        <v>1</v>
      </c>
      <c r="C31" s="137"/>
      <c r="D31" s="77" t="str">
        <f t="shared" ref="D31:D40" si="6">IF(H31="","",IF(C31="組手",VLOOKUP(M31,$Z$14:$AD$86,4,FALSE),VLOOKUP(M31,$Z$14:$AD$86,5,FALSE)))</f>
        <v/>
      </c>
      <c r="E31" s="63"/>
      <c r="F31" s="64" t="str">
        <f t="shared" si="5"/>
        <v/>
      </c>
      <c r="G31" s="79">
        <v>19</v>
      </c>
      <c r="H31" s="161"/>
      <c r="I31" s="81" t="s">
        <v>187</v>
      </c>
      <c r="J31" s="67"/>
      <c r="K31" s="81" t="s">
        <v>187</v>
      </c>
      <c r="L31" s="70"/>
      <c r="M31" s="380" t="str">
        <f t="shared" si="4"/>
        <v>　　 歳</v>
      </c>
      <c r="N31" s="381"/>
      <c r="O31" s="126" t="s">
        <v>89</v>
      </c>
      <c r="P31" s="151"/>
      <c r="Q31" s="557" t="s">
        <v>81</v>
      </c>
      <c r="R31" s="558"/>
      <c r="S31" s="196"/>
      <c r="T31" s="531"/>
      <c r="U31" s="532"/>
      <c r="V31" s="549"/>
      <c r="W31" s="550"/>
      <c r="X31" s="263"/>
      <c r="Y31" s="155" t="str">
        <f t="shared" si="1"/>
        <v/>
      </c>
      <c r="Z31" s="33" t="s">
        <v>90</v>
      </c>
      <c r="AA31" s="34">
        <v>3</v>
      </c>
      <c r="AB31" s="34">
        <v>2</v>
      </c>
      <c r="AC31" s="34">
        <v>4</v>
      </c>
      <c r="AD31" s="35">
        <v>2</v>
      </c>
      <c r="AE31" s="5" t="str">
        <f t="shared" si="2"/>
        <v/>
      </c>
      <c r="AF31" s="155" t="str">
        <f>IF(C31="","",IF(C31="組手",IF(COUNTIF($AE$31:$AE$40,AE31)&gt;2,"出場数エラー",""),IF(C31="形",IF(COUNTIF($AE$31:$AE$40,AE31)&gt;2,"出場数エラー",""))))</f>
        <v/>
      </c>
    </row>
    <row r="32" spans="1:32" ht="30" customHeight="1" x14ac:dyDescent="0.2">
      <c r="A32" s="247"/>
      <c r="B32" s="96">
        <v>2</v>
      </c>
      <c r="C32" s="135"/>
      <c r="D32" s="78" t="str">
        <f t="shared" si="6"/>
        <v/>
      </c>
      <c r="E32" s="59"/>
      <c r="F32" s="60" t="str">
        <f t="shared" si="5"/>
        <v/>
      </c>
      <c r="G32" s="80">
        <v>19</v>
      </c>
      <c r="H32" s="159"/>
      <c r="I32" s="82" t="s">
        <v>187</v>
      </c>
      <c r="J32" s="65"/>
      <c r="K32" s="82" t="s">
        <v>187</v>
      </c>
      <c r="L32" s="68"/>
      <c r="M32" s="300" t="str">
        <f>CONCATENATE(IF(H32="","　　",IF(J32&lt;4,MID($A$4,FIND("ズ",$A$4)+1,4)-G32*100-H32,IF(AND(J32=4,L32=1),MID($A$4,FIND("ズ",$A$4)+1,4)-G32*100-H32,MID($A$4,FIND("ズ",$A$4)+1,4)-G32*100-H32-1)))," 歳")</f>
        <v>　　 歳</v>
      </c>
      <c r="N32" s="301"/>
      <c r="O32" s="127" t="s">
        <v>89</v>
      </c>
      <c r="P32" s="149"/>
      <c r="Q32" s="527" t="s">
        <v>81</v>
      </c>
      <c r="R32" s="528"/>
      <c r="S32" s="194"/>
      <c r="T32" s="531"/>
      <c r="U32" s="532"/>
      <c r="V32" s="539"/>
      <c r="W32" s="540"/>
      <c r="X32" s="259"/>
      <c r="Y32" s="155" t="str">
        <f t="shared" si="1"/>
        <v/>
      </c>
      <c r="Z32" s="33" t="s">
        <v>91</v>
      </c>
      <c r="AA32" s="34">
        <v>3</v>
      </c>
      <c r="AB32" s="34">
        <v>2</v>
      </c>
      <c r="AC32" s="34">
        <v>4</v>
      </c>
      <c r="AD32" s="35">
        <v>2</v>
      </c>
      <c r="AE32" s="5" t="str">
        <f t="shared" ref="AE32:AE40" si="7">IF(C32="","",CONCATENATE(C32,D32))</f>
        <v/>
      </c>
      <c r="AF32" s="155" t="str">
        <f t="shared" ref="AF32:AF40" si="8">IF(C32="","",IF(C32="組手",IF(COUNTIF($AE$31:$AE$40,AE32)&gt;2,"出場数エラー",""),IF(C32="形",IF(COUNTIF($AE$31:$AE$40,AE32)&gt;2,"出場数エラー",""))))</f>
        <v/>
      </c>
    </row>
    <row r="33" spans="1:32" ht="30" customHeight="1" x14ac:dyDescent="0.2">
      <c r="A33" s="247"/>
      <c r="B33" s="96">
        <v>3</v>
      </c>
      <c r="C33" s="135"/>
      <c r="D33" s="78" t="str">
        <f t="shared" si="6"/>
        <v/>
      </c>
      <c r="E33" s="59"/>
      <c r="F33" s="60" t="str">
        <f t="shared" si="5"/>
        <v/>
      </c>
      <c r="G33" s="80">
        <v>19</v>
      </c>
      <c r="H33" s="159"/>
      <c r="I33" s="82" t="s">
        <v>187</v>
      </c>
      <c r="J33" s="65"/>
      <c r="K33" s="82" t="s">
        <v>187</v>
      </c>
      <c r="L33" s="68"/>
      <c r="M33" s="300" t="str">
        <f>CONCATENATE(IF(H33="","　　",IF(J33&lt;4,MID($A$4,FIND("ズ",$A$4)+1,4)-G33*100-H33,IF(AND(J33=4,L33=1),MID($A$4,FIND("ズ",$A$4)+1,4)-G33*100-H33,MID($A$4,FIND("ズ",$A$4)+1,4)-G33*100-H33-1)))," 歳")</f>
        <v>　　 歳</v>
      </c>
      <c r="N33" s="301"/>
      <c r="O33" s="127" t="s">
        <v>89</v>
      </c>
      <c r="P33" s="149"/>
      <c r="Q33" s="527" t="s">
        <v>81</v>
      </c>
      <c r="R33" s="528"/>
      <c r="S33" s="194"/>
      <c r="T33" s="531"/>
      <c r="U33" s="532"/>
      <c r="V33" s="539"/>
      <c r="W33" s="540"/>
      <c r="X33" s="259"/>
      <c r="Y33" s="155" t="str">
        <f t="shared" si="1"/>
        <v/>
      </c>
      <c r="Z33" s="33" t="s">
        <v>94</v>
      </c>
      <c r="AA33" s="34">
        <v>3</v>
      </c>
      <c r="AB33" s="34">
        <v>2</v>
      </c>
      <c r="AC33" s="34">
        <v>4</v>
      </c>
      <c r="AD33" s="35">
        <v>2</v>
      </c>
      <c r="AE33" s="5" t="str">
        <f t="shared" si="7"/>
        <v/>
      </c>
      <c r="AF33" s="155" t="str">
        <f t="shared" si="8"/>
        <v/>
      </c>
    </row>
    <row r="34" spans="1:32" ht="30" customHeight="1" x14ac:dyDescent="0.2">
      <c r="A34" s="247"/>
      <c r="B34" s="96">
        <v>4</v>
      </c>
      <c r="C34" s="135"/>
      <c r="D34" s="78" t="str">
        <f t="shared" si="6"/>
        <v/>
      </c>
      <c r="E34" s="59"/>
      <c r="F34" s="60" t="str">
        <f t="shared" si="5"/>
        <v/>
      </c>
      <c r="G34" s="80">
        <v>19</v>
      </c>
      <c r="H34" s="159"/>
      <c r="I34" s="82" t="s">
        <v>187</v>
      </c>
      <c r="J34" s="65"/>
      <c r="K34" s="82" t="s">
        <v>187</v>
      </c>
      <c r="L34" s="68"/>
      <c r="M34" s="300" t="str">
        <f>CONCATENATE(IF(H34="","　　",IF(J34&lt;4,MID($A$4,FIND("ズ",$A$4)+1,4)-G34*100-H34,IF(AND(J34=4,L34=1),MID($A$4,FIND("ズ",$A$4)+1,4)-G34*100-H34,MID($A$4,FIND("ズ",$A$4)+1,4)-G34*100-H34-1)))," 歳")</f>
        <v>　　 歳</v>
      </c>
      <c r="N34" s="301"/>
      <c r="O34" s="127" t="s">
        <v>89</v>
      </c>
      <c r="P34" s="149"/>
      <c r="Q34" s="527" t="s">
        <v>81</v>
      </c>
      <c r="R34" s="528"/>
      <c r="S34" s="194"/>
      <c r="T34" s="531"/>
      <c r="U34" s="532"/>
      <c r="V34" s="539"/>
      <c r="W34" s="540"/>
      <c r="X34" s="259"/>
      <c r="Y34" s="155" t="str">
        <f t="shared" si="1"/>
        <v/>
      </c>
      <c r="Z34" s="33" t="s">
        <v>95</v>
      </c>
      <c r="AA34" s="34">
        <v>3</v>
      </c>
      <c r="AB34" s="34">
        <v>2</v>
      </c>
      <c r="AC34" s="34">
        <v>4</v>
      </c>
      <c r="AD34" s="35">
        <v>2</v>
      </c>
      <c r="AE34" s="5" t="str">
        <f t="shared" si="7"/>
        <v/>
      </c>
      <c r="AF34" s="155" t="str">
        <f t="shared" si="8"/>
        <v/>
      </c>
    </row>
    <row r="35" spans="1:32" ht="30" customHeight="1" x14ac:dyDescent="0.2">
      <c r="A35" s="247"/>
      <c r="B35" s="96">
        <v>5</v>
      </c>
      <c r="C35" s="135"/>
      <c r="D35" s="78" t="str">
        <f t="shared" si="6"/>
        <v/>
      </c>
      <c r="E35" s="59"/>
      <c r="F35" s="60" t="str">
        <f t="shared" si="5"/>
        <v/>
      </c>
      <c r="G35" s="80">
        <v>19</v>
      </c>
      <c r="H35" s="159"/>
      <c r="I35" s="82" t="s">
        <v>187</v>
      </c>
      <c r="J35" s="65"/>
      <c r="K35" s="82" t="s">
        <v>187</v>
      </c>
      <c r="L35" s="68"/>
      <c r="M35" s="300" t="str">
        <f>CONCATENATE(IF(H35="","　　",IF(J35&lt;4,MID($A$4,FIND("ズ",$A$4)+1,4)-G35*100-H35,IF(AND(J35=4,L35=1),MID($A$4,FIND("ズ",$A$4)+1,4)-G35*100-H35,MID($A$4,FIND("ズ",$A$4)+1,4)-G35*100-H35-1)))," 歳")</f>
        <v>　　 歳</v>
      </c>
      <c r="N35" s="301"/>
      <c r="O35" s="127" t="s">
        <v>89</v>
      </c>
      <c r="P35" s="149"/>
      <c r="Q35" s="527" t="s">
        <v>81</v>
      </c>
      <c r="R35" s="528"/>
      <c r="S35" s="194"/>
      <c r="T35" s="531"/>
      <c r="U35" s="532"/>
      <c r="V35" s="539"/>
      <c r="W35" s="540"/>
      <c r="X35" s="259"/>
      <c r="Y35" s="155" t="str">
        <f t="shared" si="1"/>
        <v/>
      </c>
      <c r="Z35" s="33" t="s">
        <v>96</v>
      </c>
      <c r="AA35" s="34">
        <v>4</v>
      </c>
      <c r="AB35" s="34">
        <v>2</v>
      </c>
      <c r="AC35" s="34">
        <v>5</v>
      </c>
      <c r="AD35" s="35">
        <v>3</v>
      </c>
      <c r="AE35" s="5" t="str">
        <f t="shared" si="7"/>
        <v/>
      </c>
      <c r="AF35" s="155" t="str">
        <f t="shared" si="8"/>
        <v/>
      </c>
    </row>
    <row r="36" spans="1:32" ht="30" customHeight="1" x14ac:dyDescent="0.2">
      <c r="A36" s="247"/>
      <c r="B36" s="96">
        <v>6</v>
      </c>
      <c r="C36" s="135"/>
      <c r="D36" s="78" t="str">
        <f t="shared" si="6"/>
        <v/>
      </c>
      <c r="E36" s="59"/>
      <c r="F36" s="60" t="str">
        <f t="shared" si="5"/>
        <v/>
      </c>
      <c r="G36" s="80">
        <v>19</v>
      </c>
      <c r="H36" s="159"/>
      <c r="I36" s="82" t="s">
        <v>187</v>
      </c>
      <c r="J36" s="65"/>
      <c r="K36" s="82" t="s">
        <v>187</v>
      </c>
      <c r="L36" s="68"/>
      <c r="M36" s="300" t="str">
        <f>CONCATENATE(IF(H36="","　　",IF(J36&lt;4,MID($A$4,FIND("ズ",$A$4)+1,4)-G36*100-H36,IF(AND(J36=4,L36=1),MID($A$4,FIND("ズ",$A$4)+1,4)-G36*100-H36,MID($A$4,FIND("ズ",$A$4)+1,4)-G36*100-H36-1)))," 歳")</f>
        <v>　　 歳</v>
      </c>
      <c r="N36" s="301"/>
      <c r="O36" s="127" t="s">
        <v>89</v>
      </c>
      <c r="P36" s="149"/>
      <c r="Q36" s="527" t="s">
        <v>81</v>
      </c>
      <c r="R36" s="528"/>
      <c r="S36" s="194"/>
      <c r="T36" s="531"/>
      <c r="U36" s="532"/>
      <c r="V36" s="539"/>
      <c r="W36" s="540"/>
      <c r="X36" s="259"/>
      <c r="Y36" s="155" t="str">
        <f t="shared" si="1"/>
        <v/>
      </c>
      <c r="Z36" s="33" t="s">
        <v>97</v>
      </c>
      <c r="AA36" s="34">
        <v>4</v>
      </c>
      <c r="AB36" s="34">
        <v>2</v>
      </c>
      <c r="AC36" s="34">
        <v>5</v>
      </c>
      <c r="AD36" s="35">
        <v>3</v>
      </c>
      <c r="AE36" s="5" t="str">
        <f t="shared" si="7"/>
        <v/>
      </c>
      <c r="AF36" s="155" t="str">
        <f t="shared" si="8"/>
        <v/>
      </c>
    </row>
    <row r="37" spans="1:32" ht="30" customHeight="1" x14ac:dyDescent="0.2">
      <c r="A37" s="43"/>
      <c r="B37" s="96">
        <v>7</v>
      </c>
      <c r="C37" s="135"/>
      <c r="D37" s="78" t="str">
        <f t="shared" si="6"/>
        <v/>
      </c>
      <c r="E37" s="59"/>
      <c r="F37" s="60" t="str">
        <f t="shared" si="5"/>
        <v/>
      </c>
      <c r="G37" s="80">
        <v>19</v>
      </c>
      <c r="H37" s="159"/>
      <c r="I37" s="82" t="s">
        <v>187</v>
      </c>
      <c r="J37" s="65"/>
      <c r="K37" s="82" t="s">
        <v>187</v>
      </c>
      <c r="L37" s="68"/>
      <c r="M37" s="300" t="str">
        <f t="shared" si="4"/>
        <v>　　 歳</v>
      </c>
      <c r="N37" s="301"/>
      <c r="O37" s="127" t="s">
        <v>89</v>
      </c>
      <c r="P37" s="149"/>
      <c r="Q37" s="527" t="s">
        <v>81</v>
      </c>
      <c r="R37" s="528"/>
      <c r="S37" s="194"/>
      <c r="T37" s="531"/>
      <c r="U37" s="532"/>
      <c r="V37" s="539"/>
      <c r="W37" s="540"/>
      <c r="X37" s="259"/>
      <c r="Y37" s="155" t="str">
        <f t="shared" si="1"/>
        <v/>
      </c>
      <c r="Z37" s="33" t="s">
        <v>98</v>
      </c>
      <c r="AA37" s="34">
        <v>4</v>
      </c>
      <c r="AB37" s="34">
        <v>2</v>
      </c>
      <c r="AC37" s="34">
        <v>5</v>
      </c>
      <c r="AD37" s="35">
        <v>3</v>
      </c>
      <c r="AE37" s="5" t="str">
        <f t="shared" si="7"/>
        <v/>
      </c>
      <c r="AF37" s="155" t="str">
        <f t="shared" si="8"/>
        <v/>
      </c>
    </row>
    <row r="38" spans="1:32" ht="30" customHeight="1" x14ac:dyDescent="0.2">
      <c r="A38" s="43"/>
      <c r="B38" s="96">
        <v>8</v>
      </c>
      <c r="C38" s="135"/>
      <c r="D38" s="78" t="str">
        <f t="shared" si="6"/>
        <v/>
      </c>
      <c r="E38" s="59"/>
      <c r="F38" s="60" t="str">
        <f t="shared" si="5"/>
        <v/>
      </c>
      <c r="G38" s="80">
        <v>19</v>
      </c>
      <c r="H38" s="159"/>
      <c r="I38" s="82" t="s">
        <v>187</v>
      </c>
      <c r="J38" s="65"/>
      <c r="K38" s="82" t="s">
        <v>187</v>
      </c>
      <c r="L38" s="68"/>
      <c r="M38" s="300" t="str">
        <f t="shared" si="4"/>
        <v>　　 歳</v>
      </c>
      <c r="N38" s="301"/>
      <c r="O38" s="127" t="s">
        <v>89</v>
      </c>
      <c r="P38" s="149"/>
      <c r="Q38" s="527" t="s">
        <v>81</v>
      </c>
      <c r="R38" s="528"/>
      <c r="S38" s="194"/>
      <c r="T38" s="531"/>
      <c r="U38" s="532"/>
      <c r="V38" s="539"/>
      <c r="W38" s="540"/>
      <c r="X38" s="259"/>
      <c r="Y38" s="155" t="str">
        <f>IF(E38="","",IF(C38="","エラー！種目を選んでください！",IF(M38="　　 歳","エラー！生年月日を入力してください！",IF(P38="","エラー！段位を入力してください！",IF(AND(NOT(P38=""),OR(RIGHT(Q38)="/",Q38="")),"エラー！段位取得年月日を入力してください！",IF(S38="","エラー！会員証番号を入力してください！",""))))))</f>
        <v/>
      </c>
      <c r="Z38" s="33" t="s">
        <v>99</v>
      </c>
      <c r="AA38" s="34">
        <v>4</v>
      </c>
      <c r="AB38" s="34">
        <v>2</v>
      </c>
      <c r="AC38" s="34">
        <v>5</v>
      </c>
      <c r="AD38" s="35">
        <v>3</v>
      </c>
      <c r="AE38" s="5" t="str">
        <f t="shared" si="7"/>
        <v/>
      </c>
      <c r="AF38" s="155" t="str">
        <f t="shared" si="8"/>
        <v/>
      </c>
    </row>
    <row r="39" spans="1:32" ht="30" customHeight="1" x14ac:dyDescent="0.2">
      <c r="A39" s="43"/>
      <c r="B39" s="96">
        <v>9</v>
      </c>
      <c r="C39" s="135"/>
      <c r="D39" s="78" t="str">
        <f t="shared" si="6"/>
        <v/>
      </c>
      <c r="E39" s="59"/>
      <c r="F39" s="60" t="str">
        <f t="shared" si="5"/>
        <v/>
      </c>
      <c r="G39" s="80">
        <v>19</v>
      </c>
      <c r="H39" s="159"/>
      <c r="I39" s="82" t="s">
        <v>187</v>
      </c>
      <c r="J39" s="65"/>
      <c r="K39" s="82" t="s">
        <v>187</v>
      </c>
      <c r="L39" s="68"/>
      <c r="M39" s="300" t="str">
        <f t="shared" si="4"/>
        <v>　　 歳</v>
      </c>
      <c r="N39" s="301"/>
      <c r="O39" s="127" t="s">
        <v>89</v>
      </c>
      <c r="P39" s="149"/>
      <c r="Q39" s="527" t="s">
        <v>81</v>
      </c>
      <c r="R39" s="528"/>
      <c r="S39" s="194"/>
      <c r="T39" s="531"/>
      <c r="U39" s="532"/>
      <c r="V39" s="539"/>
      <c r="W39" s="540"/>
      <c r="X39" s="259"/>
      <c r="Y39" s="155" t="str">
        <f t="shared" si="1"/>
        <v/>
      </c>
      <c r="Z39" s="33" t="s">
        <v>100</v>
      </c>
      <c r="AA39" s="34">
        <v>4</v>
      </c>
      <c r="AB39" s="34">
        <v>2</v>
      </c>
      <c r="AC39" s="34">
        <v>5</v>
      </c>
      <c r="AD39" s="35">
        <v>3</v>
      </c>
      <c r="AE39" s="5" t="str">
        <f t="shared" si="7"/>
        <v/>
      </c>
      <c r="AF39" s="155" t="str">
        <f t="shared" si="8"/>
        <v/>
      </c>
    </row>
    <row r="40" spans="1:32" ht="30" customHeight="1" thickBot="1" x14ac:dyDescent="0.25">
      <c r="A40" s="43"/>
      <c r="B40" s="96">
        <v>10</v>
      </c>
      <c r="C40" s="138"/>
      <c r="D40" s="139" t="str">
        <f t="shared" si="6"/>
        <v/>
      </c>
      <c r="E40" s="140"/>
      <c r="F40" s="141" t="str">
        <f t="shared" si="5"/>
        <v/>
      </c>
      <c r="G40" s="142">
        <v>19</v>
      </c>
      <c r="H40" s="162"/>
      <c r="I40" s="143" t="s">
        <v>187</v>
      </c>
      <c r="J40" s="144"/>
      <c r="K40" s="143" t="s">
        <v>187</v>
      </c>
      <c r="L40" s="145"/>
      <c r="M40" s="302" t="str">
        <f t="shared" si="4"/>
        <v>　　 歳</v>
      </c>
      <c r="N40" s="303"/>
      <c r="O40" s="127" t="s">
        <v>89</v>
      </c>
      <c r="P40" s="152"/>
      <c r="Q40" s="529" t="s">
        <v>81</v>
      </c>
      <c r="R40" s="530"/>
      <c r="S40" s="197"/>
      <c r="T40" s="533"/>
      <c r="U40" s="534"/>
      <c r="V40" s="559"/>
      <c r="W40" s="560"/>
      <c r="X40" s="262"/>
      <c r="Y40" s="155" t="str">
        <f t="shared" si="1"/>
        <v/>
      </c>
      <c r="Z40" s="33" t="s">
        <v>101</v>
      </c>
      <c r="AA40" s="34">
        <v>5</v>
      </c>
      <c r="AB40" s="34">
        <v>3</v>
      </c>
      <c r="AC40" s="34">
        <v>5</v>
      </c>
      <c r="AD40" s="35">
        <v>3</v>
      </c>
      <c r="AE40" s="5" t="str">
        <f t="shared" si="7"/>
        <v/>
      </c>
      <c r="AF40" s="155" t="str">
        <f t="shared" si="8"/>
        <v/>
      </c>
    </row>
    <row r="41" spans="1:32" s="16" customFormat="1" ht="16.8" thickTop="1" x14ac:dyDescent="0.2">
      <c r="A41" s="287" t="s">
        <v>102</v>
      </c>
      <c r="B41" s="524" t="s">
        <v>103</v>
      </c>
      <c r="C41" s="289"/>
      <c r="D41" s="289"/>
      <c r="E41" s="289"/>
      <c r="F41" s="289"/>
      <c r="G41" s="289"/>
      <c r="H41" s="289"/>
      <c r="I41" s="289"/>
      <c r="J41" s="289"/>
      <c r="K41" s="289"/>
      <c r="L41" s="289"/>
      <c r="M41" s="289"/>
      <c r="N41" s="289"/>
      <c r="O41" s="524"/>
      <c r="P41" s="289"/>
      <c r="Q41" s="289"/>
      <c r="R41" s="289"/>
      <c r="S41" s="289"/>
      <c r="X41" s="264"/>
      <c r="Y41" s="155"/>
      <c r="Z41" s="33" t="s">
        <v>104</v>
      </c>
      <c r="AA41" s="34">
        <v>5</v>
      </c>
      <c r="AB41" s="34">
        <v>3</v>
      </c>
      <c r="AC41" s="34">
        <v>5</v>
      </c>
      <c r="AD41" s="35">
        <v>3</v>
      </c>
      <c r="AF41" s="155"/>
    </row>
    <row r="42" spans="1:32" s="16" customFormat="1" x14ac:dyDescent="0.2">
      <c r="A42" s="517"/>
      <c r="B42" s="289" t="s">
        <v>105</v>
      </c>
      <c r="C42" s="289"/>
      <c r="D42" s="289"/>
      <c r="E42" s="289"/>
      <c r="F42" s="289"/>
      <c r="G42" s="289"/>
      <c r="H42" s="289"/>
      <c r="I42" s="289"/>
      <c r="J42" s="289"/>
      <c r="K42" s="289"/>
      <c r="L42" s="289"/>
      <c r="M42" s="289"/>
      <c r="N42" s="289"/>
      <c r="O42" s="289"/>
      <c r="P42" s="289"/>
      <c r="Q42" s="289"/>
      <c r="R42" s="289"/>
      <c r="S42" s="289"/>
      <c r="Y42" s="155"/>
      <c r="Z42" s="33" t="s">
        <v>106</v>
      </c>
      <c r="AA42" s="34">
        <v>5</v>
      </c>
      <c r="AB42" s="34">
        <v>3</v>
      </c>
      <c r="AC42" s="34">
        <v>5</v>
      </c>
      <c r="AD42" s="35">
        <v>3</v>
      </c>
      <c r="AF42" s="155"/>
    </row>
    <row r="43" spans="1:32" s="16" customFormat="1" ht="14.25" customHeight="1" x14ac:dyDescent="0.2">
      <c r="A43" s="517"/>
      <c r="B43" s="289" t="s">
        <v>107</v>
      </c>
      <c r="C43" s="289"/>
      <c r="D43" s="289"/>
      <c r="E43" s="289"/>
      <c r="F43" s="289"/>
      <c r="G43" s="289"/>
      <c r="H43" s="289"/>
      <c r="I43" s="289"/>
      <c r="J43" s="289"/>
      <c r="K43" s="289"/>
      <c r="L43" s="289"/>
      <c r="M43" s="289"/>
      <c r="N43" s="289"/>
      <c r="O43" s="289"/>
      <c r="P43" s="289"/>
      <c r="Q43" s="289"/>
      <c r="R43" s="289"/>
      <c r="S43" s="289"/>
      <c r="Y43" s="155"/>
      <c r="Z43" s="33" t="s">
        <v>108</v>
      </c>
      <c r="AA43" s="34">
        <v>5</v>
      </c>
      <c r="AB43" s="34">
        <v>3</v>
      </c>
      <c r="AC43" s="34">
        <v>5</v>
      </c>
      <c r="AD43" s="35">
        <v>3</v>
      </c>
      <c r="AF43" s="155"/>
    </row>
    <row r="44" spans="1:32" s="16" customFormat="1" ht="27" customHeight="1" x14ac:dyDescent="0.2">
      <c r="A44" s="426" t="s">
        <v>188</v>
      </c>
      <c r="B44" s="427"/>
      <c r="C44" s="427"/>
      <c r="D44" s="427"/>
      <c r="E44" s="427"/>
      <c r="F44" s="427"/>
      <c r="G44" s="427"/>
      <c r="H44" s="427"/>
      <c r="I44" s="427"/>
      <c r="J44" s="427"/>
      <c r="K44" s="427"/>
      <c r="L44" s="427"/>
      <c r="M44" s="427"/>
      <c r="N44" s="427"/>
      <c r="O44" s="427"/>
      <c r="P44" s="427"/>
      <c r="Q44" s="427"/>
      <c r="R44" s="427"/>
      <c r="S44" s="427"/>
      <c r="T44" s="427"/>
      <c r="U44" s="427"/>
      <c r="V44" s="427"/>
      <c r="W44" s="427"/>
      <c r="X44" s="428"/>
      <c r="Y44" s="155"/>
      <c r="Z44" s="33"/>
      <c r="AA44" s="34"/>
      <c r="AB44" s="34"/>
      <c r="AC44" s="34"/>
      <c r="AD44" s="35"/>
      <c r="AF44" s="155"/>
    </row>
    <row r="45" spans="1:32" s="16" customFormat="1" ht="5.25" customHeight="1" thickBot="1" x14ac:dyDescent="0.25">
      <c r="B45" s="17"/>
      <c r="C45" s="18"/>
      <c r="D45" s="18"/>
      <c r="G45" s="6"/>
      <c r="H45" s="6"/>
      <c r="I45" s="6"/>
      <c r="J45" s="6"/>
      <c r="K45" s="6"/>
      <c r="L45" s="6"/>
      <c r="M45" s="6"/>
      <c r="N45" s="6"/>
      <c r="Y45" s="155"/>
      <c r="Z45" s="33" t="s">
        <v>110</v>
      </c>
      <c r="AA45" s="34">
        <v>5</v>
      </c>
      <c r="AB45" s="34">
        <v>3</v>
      </c>
      <c r="AC45" s="34">
        <v>5</v>
      </c>
      <c r="AD45" s="35">
        <v>3</v>
      </c>
      <c r="AF45" s="155"/>
    </row>
    <row r="46" spans="1:32" ht="14.25" customHeight="1" thickTop="1" thickBot="1" x14ac:dyDescent="0.25">
      <c r="A46" s="267" t="s">
        <v>111</v>
      </c>
      <c r="B46" s="268"/>
      <c r="C46" s="292" t="s">
        <v>112</v>
      </c>
      <c r="D46" s="498"/>
      <c r="E46" s="319"/>
      <c r="F46" s="319" t="s">
        <v>113</v>
      </c>
      <c r="G46" s="353" t="s">
        <v>114</v>
      </c>
      <c r="H46" s="353"/>
      <c r="I46" s="353"/>
      <c r="J46" s="187" t="s">
        <v>115</v>
      </c>
      <c r="K46" s="506"/>
      <c r="L46" s="506"/>
      <c r="M46" s="506"/>
      <c r="N46" s="362"/>
      <c r="O46" s="363"/>
      <c r="P46" s="363"/>
      <c r="Q46" s="363"/>
      <c r="R46" s="363"/>
      <c r="S46" s="363"/>
      <c r="T46" s="363"/>
      <c r="U46" s="363"/>
      <c r="V46" s="363"/>
      <c r="W46" s="364"/>
      <c r="X46" s="256"/>
      <c r="Z46" s="33" t="s">
        <v>117</v>
      </c>
      <c r="AA46" s="34">
        <v>6</v>
      </c>
      <c r="AB46" s="34">
        <v>3</v>
      </c>
      <c r="AC46" s="34">
        <v>5</v>
      </c>
      <c r="AD46" s="35">
        <v>3</v>
      </c>
    </row>
    <row r="47" spans="1:32" ht="15" customHeight="1" thickTop="1" thickBot="1" x14ac:dyDescent="0.25">
      <c r="A47" s="269"/>
      <c r="B47" s="270"/>
      <c r="C47" s="297" t="s">
        <v>189</v>
      </c>
      <c r="D47" s="298"/>
      <c r="E47" s="299"/>
      <c r="F47" s="320"/>
      <c r="G47" s="356"/>
      <c r="H47" s="356"/>
      <c r="I47" s="356"/>
      <c r="J47" s="186" t="s">
        <v>119</v>
      </c>
      <c r="K47" s="507"/>
      <c r="L47" s="508"/>
      <c r="M47" s="508"/>
      <c r="N47" s="365"/>
      <c r="O47" s="366"/>
      <c r="P47" s="366"/>
      <c r="Q47" s="366"/>
      <c r="R47" s="366"/>
      <c r="S47" s="366"/>
      <c r="T47" s="366"/>
      <c r="U47" s="366"/>
      <c r="V47" s="366"/>
      <c r="W47" s="367"/>
      <c r="X47" s="256"/>
      <c r="Z47" s="33" t="s">
        <v>120</v>
      </c>
      <c r="AA47" s="34">
        <v>6</v>
      </c>
      <c r="AB47" s="34">
        <v>3</v>
      </c>
      <c r="AC47" s="34">
        <v>5</v>
      </c>
      <c r="AD47" s="35">
        <v>3</v>
      </c>
    </row>
    <row r="48" spans="1:32" ht="16.8" thickTop="1" x14ac:dyDescent="0.2">
      <c r="A48" s="269"/>
      <c r="B48" s="270"/>
      <c r="C48" s="307"/>
      <c r="D48" s="308"/>
      <c r="E48" s="309"/>
      <c r="F48" s="320"/>
      <c r="G48" s="274" t="s">
        <v>122</v>
      </c>
      <c r="H48" s="274"/>
      <c r="I48" s="274"/>
      <c r="J48" s="274"/>
      <c r="K48" s="274"/>
      <c r="L48" s="503"/>
      <c r="M48" s="504"/>
      <c r="N48" s="504"/>
      <c r="O48" s="504"/>
      <c r="P48" s="504"/>
      <c r="Q48" s="504"/>
      <c r="R48" s="504"/>
      <c r="S48" s="504"/>
      <c r="T48" s="504"/>
      <c r="U48" s="504"/>
      <c r="V48" s="504"/>
      <c r="W48" s="505"/>
      <c r="X48" s="257"/>
      <c r="Z48" s="33" t="s">
        <v>124</v>
      </c>
      <c r="AA48" s="34">
        <v>6</v>
      </c>
      <c r="AB48" s="34">
        <v>3</v>
      </c>
      <c r="AC48" s="34">
        <v>5</v>
      </c>
      <c r="AD48" s="35">
        <v>3</v>
      </c>
    </row>
    <row r="49" spans="1:30" ht="16.8" thickBot="1" x14ac:dyDescent="0.25">
      <c r="A49" s="271"/>
      <c r="B49" s="272"/>
      <c r="C49" s="310"/>
      <c r="D49" s="311"/>
      <c r="E49" s="312"/>
      <c r="F49" s="321"/>
      <c r="G49" s="305" t="s">
        <v>125</v>
      </c>
      <c r="H49" s="305"/>
      <c r="I49" s="305"/>
      <c r="J49" s="305"/>
      <c r="K49" s="305"/>
      <c r="L49" s="313"/>
      <c r="M49" s="314"/>
      <c r="N49" s="314"/>
      <c r="O49" s="314"/>
      <c r="P49" s="314"/>
      <c r="Q49" s="314"/>
      <c r="R49" s="314"/>
      <c r="S49" s="314"/>
      <c r="T49" s="314"/>
      <c r="U49" s="314"/>
      <c r="V49" s="314"/>
      <c r="W49" s="315"/>
      <c r="X49" s="258"/>
      <c r="Z49" s="33" t="s">
        <v>127</v>
      </c>
      <c r="AA49" s="34">
        <v>6</v>
      </c>
      <c r="AB49" s="34">
        <v>3</v>
      </c>
      <c r="AC49" s="34">
        <v>5</v>
      </c>
      <c r="AD49" s="35">
        <v>3</v>
      </c>
    </row>
    <row r="50" spans="1:30" ht="16.8" thickTop="1" x14ac:dyDescent="0.2">
      <c r="Z50" s="33" t="s">
        <v>128</v>
      </c>
      <c r="AA50" s="34">
        <v>6</v>
      </c>
      <c r="AB50" s="34">
        <v>3</v>
      </c>
      <c r="AC50" s="34">
        <v>5</v>
      </c>
      <c r="AD50" s="35">
        <v>3</v>
      </c>
    </row>
    <row r="51" spans="1:30" x14ac:dyDescent="0.2">
      <c r="Z51" s="33" t="s">
        <v>129</v>
      </c>
      <c r="AA51" s="34">
        <v>7</v>
      </c>
      <c r="AB51" s="34">
        <v>4</v>
      </c>
      <c r="AC51" s="34">
        <v>5</v>
      </c>
      <c r="AD51" s="35">
        <v>3</v>
      </c>
    </row>
    <row r="52" spans="1:30" x14ac:dyDescent="0.2">
      <c r="Z52" s="33" t="s">
        <v>130</v>
      </c>
      <c r="AA52" s="34">
        <v>7</v>
      </c>
      <c r="AB52" s="34">
        <v>4</v>
      </c>
      <c r="AC52" s="34">
        <v>5</v>
      </c>
      <c r="AD52" s="35">
        <v>3</v>
      </c>
    </row>
    <row r="53" spans="1:30" x14ac:dyDescent="0.2">
      <c r="Z53" s="33" t="s">
        <v>131</v>
      </c>
      <c r="AA53" s="34">
        <v>7</v>
      </c>
      <c r="AB53" s="34">
        <v>4</v>
      </c>
      <c r="AC53" s="34">
        <v>5</v>
      </c>
      <c r="AD53" s="35">
        <v>3</v>
      </c>
    </row>
    <row r="54" spans="1:30" x14ac:dyDescent="0.2">
      <c r="Z54" s="33" t="s">
        <v>132</v>
      </c>
      <c r="AA54" s="34">
        <v>7</v>
      </c>
      <c r="AB54" s="34">
        <v>4</v>
      </c>
      <c r="AC54" s="34">
        <v>5</v>
      </c>
      <c r="AD54" s="35">
        <v>3</v>
      </c>
    </row>
    <row r="55" spans="1:30" x14ac:dyDescent="0.2">
      <c r="Z55" s="33" t="s">
        <v>133</v>
      </c>
      <c r="AA55" s="34">
        <v>7</v>
      </c>
      <c r="AB55" s="34">
        <v>4</v>
      </c>
      <c r="AC55" s="34">
        <v>5</v>
      </c>
      <c r="AD55" s="35">
        <v>3</v>
      </c>
    </row>
    <row r="56" spans="1:30" x14ac:dyDescent="0.2">
      <c r="Z56" s="33" t="s">
        <v>134</v>
      </c>
      <c r="AA56" s="34">
        <v>8</v>
      </c>
      <c r="AB56" s="34">
        <v>4</v>
      </c>
      <c r="AC56" s="34">
        <v>5</v>
      </c>
      <c r="AD56" s="35">
        <v>3</v>
      </c>
    </row>
    <row r="57" spans="1:30" x14ac:dyDescent="0.2">
      <c r="Z57" s="33" t="s">
        <v>135</v>
      </c>
      <c r="AA57" s="34">
        <v>8</v>
      </c>
      <c r="AB57" s="34">
        <v>4</v>
      </c>
      <c r="AC57" s="34">
        <v>5</v>
      </c>
      <c r="AD57" s="35">
        <v>3</v>
      </c>
    </row>
    <row r="58" spans="1:30" x14ac:dyDescent="0.2">
      <c r="Z58" s="33" t="s">
        <v>136</v>
      </c>
      <c r="AA58" s="34">
        <v>8</v>
      </c>
      <c r="AB58" s="34">
        <v>4</v>
      </c>
      <c r="AC58" s="34">
        <v>5</v>
      </c>
      <c r="AD58" s="35">
        <v>3</v>
      </c>
    </row>
    <row r="59" spans="1:30" x14ac:dyDescent="0.2">
      <c r="Z59" s="33" t="s">
        <v>137</v>
      </c>
      <c r="AA59" s="34">
        <v>8</v>
      </c>
      <c r="AB59" s="34">
        <v>4</v>
      </c>
      <c r="AC59" s="34">
        <v>5</v>
      </c>
      <c r="AD59" s="35">
        <v>3</v>
      </c>
    </row>
    <row r="60" spans="1:30" x14ac:dyDescent="0.2">
      <c r="Z60" s="33" t="s">
        <v>138</v>
      </c>
      <c r="AA60" s="34">
        <v>8</v>
      </c>
      <c r="AB60" s="34">
        <v>4</v>
      </c>
      <c r="AC60" s="34">
        <v>5</v>
      </c>
      <c r="AD60" s="35">
        <v>3</v>
      </c>
    </row>
    <row r="61" spans="1:30" x14ac:dyDescent="0.2">
      <c r="Z61" s="33" t="s">
        <v>139</v>
      </c>
      <c r="AA61" s="34">
        <v>8</v>
      </c>
      <c r="AB61" s="34">
        <v>4</v>
      </c>
      <c r="AC61" s="34">
        <v>5</v>
      </c>
      <c r="AD61" s="35">
        <v>3</v>
      </c>
    </row>
    <row r="62" spans="1:30" x14ac:dyDescent="0.2">
      <c r="Z62" s="33" t="s">
        <v>140</v>
      </c>
      <c r="AA62" s="34">
        <v>8</v>
      </c>
      <c r="AB62" s="34">
        <v>4</v>
      </c>
      <c r="AC62" s="34">
        <v>5</v>
      </c>
      <c r="AD62" s="35">
        <v>3</v>
      </c>
    </row>
    <row r="63" spans="1:30" x14ac:dyDescent="0.2">
      <c r="Z63" s="33" t="s">
        <v>141</v>
      </c>
      <c r="AA63" s="34">
        <v>8</v>
      </c>
      <c r="AB63" s="34">
        <v>4</v>
      </c>
      <c r="AC63" s="34">
        <v>5</v>
      </c>
      <c r="AD63" s="35">
        <v>3</v>
      </c>
    </row>
    <row r="64" spans="1:30" x14ac:dyDescent="0.2">
      <c r="Z64" s="33" t="s">
        <v>142</v>
      </c>
      <c r="AA64" s="34">
        <v>8</v>
      </c>
      <c r="AB64" s="34">
        <v>4</v>
      </c>
      <c r="AC64" s="34">
        <v>5</v>
      </c>
      <c r="AD64" s="35">
        <v>3</v>
      </c>
    </row>
    <row r="65" spans="26:30" x14ac:dyDescent="0.2">
      <c r="Z65" s="33" t="s">
        <v>143</v>
      </c>
      <c r="AA65" s="34">
        <v>8</v>
      </c>
      <c r="AB65" s="34">
        <v>4</v>
      </c>
      <c r="AC65" s="34">
        <v>5</v>
      </c>
      <c r="AD65" s="35">
        <v>3</v>
      </c>
    </row>
    <row r="66" spans="26:30" x14ac:dyDescent="0.2">
      <c r="Z66" s="33" t="s">
        <v>144</v>
      </c>
      <c r="AA66" s="34">
        <v>8</v>
      </c>
      <c r="AB66" s="34">
        <v>4</v>
      </c>
      <c r="AC66" s="34">
        <v>5</v>
      </c>
      <c r="AD66" s="35">
        <v>3</v>
      </c>
    </row>
    <row r="67" spans="26:30" x14ac:dyDescent="0.2">
      <c r="Z67" s="33" t="s">
        <v>145</v>
      </c>
      <c r="AA67" s="34">
        <v>8</v>
      </c>
      <c r="AB67" s="34">
        <v>4</v>
      </c>
      <c r="AC67" s="34">
        <v>5</v>
      </c>
      <c r="AD67" s="35">
        <v>3</v>
      </c>
    </row>
    <row r="68" spans="26:30" x14ac:dyDescent="0.2">
      <c r="Z68" s="33" t="s">
        <v>146</v>
      </c>
      <c r="AA68" s="34">
        <v>8</v>
      </c>
      <c r="AB68" s="34">
        <v>4</v>
      </c>
      <c r="AC68" s="34">
        <v>5</v>
      </c>
      <c r="AD68" s="35">
        <v>3</v>
      </c>
    </row>
    <row r="69" spans="26:30" x14ac:dyDescent="0.2">
      <c r="Z69" s="33" t="s">
        <v>147</v>
      </c>
      <c r="AA69" s="34">
        <v>8</v>
      </c>
      <c r="AB69" s="34">
        <v>4</v>
      </c>
      <c r="AC69" s="34">
        <v>5</v>
      </c>
      <c r="AD69" s="35">
        <v>3</v>
      </c>
    </row>
    <row r="70" spans="26:30" x14ac:dyDescent="0.2">
      <c r="Z70" s="33" t="s">
        <v>148</v>
      </c>
      <c r="AA70" s="34">
        <v>8</v>
      </c>
      <c r="AB70" s="34">
        <v>4</v>
      </c>
      <c r="AC70" s="34">
        <v>5</v>
      </c>
      <c r="AD70" s="35">
        <v>3</v>
      </c>
    </row>
    <row r="71" spans="26:30" x14ac:dyDescent="0.2">
      <c r="Z71" s="33" t="s">
        <v>149</v>
      </c>
      <c r="AA71" s="34">
        <v>8</v>
      </c>
      <c r="AB71" s="34">
        <v>4</v>
      </c>
      <c r="AC71" s="34">
        <v>5</v>
      </c>
      <c r="AD71" s="35">
        <v>3</v>
      </c>
    </row>
    <row r="72" spans="26:30" x14ac:dyDescent="0.2">
      <c r="Z72" s="33" t="s">
        <v>150</v>
      </c>
      <c r="AA72" s="34">
        <v>8</v>
      </c>
      <c r="AB72" s="34">
        <v>4</v>
      </c>
      <c r="AC72" s="34">
        <v>5</v>
      </c>
      <c r="AD72" s="35">
        <v>3</v>
      </c>
    </row>
    <row r="73" spans="26:30" x14ac:dyDescent="0.2">
      <c r="Z73" s="33" t="s">
        <v>151</v>
      </c>
      <c r="AA73" s="34">
        <v>8</v>
      </c>
      <c r="AB73" s="34">
        <v>4</v>
      </c>
      <c r="AC73" s="34">
        <v>5</v>
      </c>
      <c r="AD73" s="35">
        <v>3</v>
      </c>
    </row>
    <row r="74" spans="26:30" x14ac:dyDescent="0.2">
      <c r="Z74" s="33" t="s">
        <v>152</v>
      </c>
      <c r="AA74" s="34">
        <v>8</v>
      </c>
      <c r="AB74" s="34">
        <v>4</v>
      </c>
      <c r="AC74" s="34">
        <v>5</v>
      </c>
      <c r="AD74" s="35">
        <v>3</v>
      </c>
    </row>
    <row r="75" spans="26:30" x14ac:dyDescent="0.2">
      <c r="Z75" s="33" t="s">
        <v>153</v>
      </c>
      <c r="AA75" s="34">
        <v>8</v>
      </c>
      <c r="AB75" s="34">
        <v>4</v>
      </c>
      <c r="AC75" s="34">
        <v>5</v>
      </c>
      <c r="AD75" s="35">
        <v>3</v>
      </c>
    </row>
    <row r="76" spans="26:30" x14ac:dyDescent="0.2">
      <c r="Z76" s="33" t="s">
        <v>154</v>
      </c>
      <c r="AA76" s="34">
        <v>8</v>
      </c>
      <c r="AB76" s="34">
        <v>4</v>
      </c>
      <c r="AC76" s="34">
        <v>5</v>
      </c>
      <c r="AD76" s="35">
        <v>3</v>
      </c>
    </row>
    <row r="77" spans="26:30" x14ac:dyDescent="0.2">
      <c r="Z77" s="33" t="s">
        <v>155</v>
      </c>
      <c r="AA77" s="34">
        <v>8</v>
      </c>
      <c r="AB77" s="34">
        <v>4</v>
      </c>
      <c r="AC77" s="34">
        <v>5</v>
      </c>
      <c r="AD77" s="35">
        <v>3</v>
      </c>
    </row>
    <row r="78" spans="26:30" x14ac:dyDescent="0.2">
      <c r="Z78" s="33" t="s">
        <v>156</v>
      </c>
      <c r="AA78" s="34">
        <v>8</v>
      </c>
      <c r="AB78" s="34">
        <v>4</v>
      </c>
      <c r="AC78" s="34">
        <v>5</v>
      </c>
      <c r="AD78" s="35">
        <v>3</v>
      </c>
    </row>
    <row r="79" spans="26:30" x14ac:dyDescent="0.2">
      <c r="Z79" s="33" t="s">
        <v>157</v>
      </c>
      <c r="AA79" s="34">
        <v>8</v>
      </c>
      <c r="AB79" s="34">
        <v>4</v>
      </c>
      <c r="AC79" s="34">
        <v>5</v>
      </c>
      <c r="AD79" s="35">
        <v>3</v>
      </c>
    </row>
    <row r="80" spans="26:30" x14ac:dyDescent="0.2">
      <c r="Z80" s="33" t="s">
        <v>158</v>
      </c>
      <c r="AA80" s="34">
        <v>8</v>
      </c>
      <c r="AB80" s="34">
        <v>4</v>
      </c>
      <c r="AC80" s="34">
        <v>5</v>
      </c>
      <c r="AD80" s="35">
        <v>3</v>
      </c>
    </row>
    <row r="81" spans="26:30" ht="16.8" thickBot="1" x14ac:dyDescent="0.25">
      <c r="Z81" s="36" t="s">
        <v>159</v>
      </c>
      <c r="AA81" s="37">
        <v>8</v>
      </c>
      <c r="AB81" s="34">
        <v>4</v>
      </c>
      <c r="AC81" s="34">
        <v>5</v>
      </c>
      <c r="AD81" s="35">
        <v>3</v>
      </c>
    </row>
    <row r="82" spans="26:30" x14ac:dyDescent="0.2">
      <c r="Z82" s="33"/>
      <c r="AA82" s="34"/>
      <c r="AB82" s="34"/>
      <c r="AC82" s="34"/>
      <c r="AD82" s="35"/>
    </row>
    <row r="83" spans="26:30" x14ac:dyDescent="0.2">
      <c r="Z83" s="33"/>
      <c r="AA83" s="34"/>
      <c r="AB83" s="34"/>
      <c r="AC83" s="34"/>
      <c r="AD83" s="35"/>
    </row>
    <row r="84" spans="26:30" x14ac:dyDescent="0.2">
      <c r="Z84" s="33"/>
      <c r="AA84" s="34"/>
      <c r="AB84" s="34"/>
      <c r="AC84" s="34"/>
      <c r="AD84" s="35"/>
    </row>
    <row r="85" spans="26:30" x14ac:dyDescent="0.2">
      <c r="Z85" s="33"/>
      <c r="AA85" s="34"/>
      <c r="AB85" s="34"/>
      <c r="AC85" s="34"/>
      <c r="AD85" s="35"/>
    </row>
    <row r="86" spans="26:30" ht="16.8" thickBot="1" x14ac:dyDescent="0.25">
      <c r="Z86" s="36"/>
      <c r="AA86" s="37"/>
      <c r="AB86" s="34"/>
      <c r="AC86" s="34"/>
      <c r="AD86" s="35"/>
    </row>
  </sheetData>
  <sheetProtection selectLockedCells="1"/>
  <mergeCells count="160">
    <mergeCell ref="X14:X15"/>
    <mergeCell ref="A1:X1"/>
    <mergeCell ref="A44:X44"/>
    <mergeCell ref="M36:N36"/>
    <mergeCell ref="Q36:R36"/>
    <mergeCell ref="T36:U36"/>
    <mergeCell ref="V36:W36"/>
    <mergeCell ref="M34:N34"/>
    <mergeCell ref="Q34:R34"/>
    <mergeCell ref="T34:U34"/>
    <mergeCell ref="V34:W34"/>
    <mergeCell ref="M35:N35"/>
    <mergeCell ref="M32:N32"/>
    <mergeCell ref="Q32:R32"/>
    <mergeCell ref="T32:U32"/>
    <mergeCell ref="V32:W32"/>
    <mergeCell ref="M33:N33"/>
    <mergeCell ref="Q33:R33"/>
    <mergeCell ref="T33:U33"/>
    <mergeCell ref="V33:W33"/>
    <mergeCell ref="N10:R10"/>
    <mergeCell ref="Q31:R31"/>
    <mergeCell ref="M19:N19"/>
    <mergeCell ref="V40:W40"/>
    <mergeCell ref="V39:W39"/>
    <mergeCell ref="V38:W38"/>
    <mergeCell ref="V37:W37"/>
    <mergeCell ref="T38:U38"/>
    <mergeCell ref="V16:W16"/>
    <mergeCell ref="V17:W17"/>
    <mergeCell ref="V18:W18"/>
    <mergeCell ref="V19:W19"/>
    <mergeCell ref="V20:W20"/>
    <mergeCell ref="V21:W21"/>
    <mergeCell ref="V26:W26"/>
    <mergeCell ref="V27:W27"/>
    <mergeCell ref="V28:W28"/>
    <mergeCell ref="V31:W31"/>
    <mergeCell ref="V30:W30"/>
    <mergeCell ref="V29:W29"/>
    <mergeCell ref="V35:W35"/>
    <mergeCell ref="T28:U28"/>
    <mergeCell ref="T16:U16"/>
    <mergeCell ref="T17:U17"/>
    <mergeCell ref="T18:U18"/>
    <mergeCell ref="T19:U19"/>
    <mergeCell ref="T20:U20"/>
    <mergeCell ref="T21:U21"/>
    <mergeCell ref="Q3:R3"/>
    <mergeCell ref="T3:V3"/>
    <mergeCell ref="T23:U23"/>
    <mergeCell ref="T24:U24"/>
    <mergeCell ref="T25:U25"/>
    <mergeCell ref="V23:W23"/>
    <mergeCell ref="V22:W22"/>
    <mergeCell ref="T22:U22"/>
    <mergeCell ref="Q21:R21"/>
    <mergeCell ref="V24:W24"/>
    <mergeCell ref="V25:W25"/>
    <mergeCell ref="V12:W12"/>
    <mergeCell ref="T14:U14"/>
    <mergeCell ref="T15:U15"/>
    <mergeCell ref="V14:W14"/>
    <mergeCell ref="V15:W15"/>
    <mergeCell ref="Q16:R16"/>
    <mergeCell ref="T12:U12"/>
    <mergeCell ref="Q17:R17"/>
    <mergeCell ref="Q18:R18"/>
    <mergeCell ref="Q19:R19"/>
    <mergeCell ref="Q15:R15"/>
    <mergeCell ref="S14:S15"/>
    <mergeCell ref="T7:W9"/>
    <mergeCell ref="T39:U39"/>
    <mergeCell ref="Q5:U5"/>
    <mergeCell ref="T40:U40"/>
    <mergeCell ref="Q37:R37"/>
    <mergeCell ref="T31:U31"/>
    <mergeCell ref="T37:U37"/>
    <mergeCell ref="T29:U29"/>
    <mergeCell ref="T30:U30"/>
    <mergeCell ref="T35:U35"/>
    <mergeCell ref="Q35:R35"/>
    <mergeCell ref="Q26:R26"/>
    <mergeCell ref="Q27:R27"/>
    <mergeCell ref="Q28:R28"/>
    <mergeCell ref="T26:U26"/>
    <mergeCell ref="T27:U27"/>
    <mergeCell ref="Q29:R29"/>
    <mergeCell ref="Q30:R30"/>
    <mergeCell ref="M25:N25"/>
    <mergeCell ref="Q20:R20"/>
    <mergeCell ref="Q22:R22"/>
    <mergeCell ref="Q38:R38"/>
    <mergeCell ref="Q39:R39"/>
    <mergeCell ref="Q23:R23"/>
    <mergeCell ref="Q24:R24"/>
    <mergeCell ref="Q25:R25"/>
    <mergeCell ref="Q40:R40"/>
    <mergeCell ref="A41:A43"/>
    <mergeCell ref="E14:E15"/>
    <mergeCell ref="A14:A15"/>
    <mergeCell ref="M17:N17"/>
    <mergeCell ref="M39:N39"/>
    <mergeCell ref="C14:C15"/>
    <mergeCell ref="A46:B49"/>
    <mergeCell ref="B43:S43"/>
    <mergeCell ref="C47:E47"/>
    <mergeCell ref="O14:O15"/>
    <mergeCell ref="M29:N29"/>
    <mergeCell ref="F46:F49"/>
    <mergeCell ref="L49:W49"/>
    <mergeCell ref="M21:N21"/>
    <mergeCell ref="M18:N18"/>
    <mergeCell ref="M30:N30"/>
    <mergeCell ref="C46:E46"/>
    <mergeCell ref="B41:S41"/>
    <mergeCell ref="M40:N40"/>
    <mergeCell ref="G48:K48"/>
    <mergeCell ref="G49:K49"/>
    <mergeCell ref="B14:B15"/>
    <mergeCell ref="M38:N38"/>
    <mergeCell ref="M16:N16"/>
    <mergeCell ref="L5:O5"/>
    <mergeCell ref="N46:W47"/>
    <mergeCell ref="L48:W48"/>
    <mergeCell ref="G46:I47"/>
    <mergeCell ref="K46:M46"/>
    <mergeCell ref="K47:M47"/>
    <mergeCell ref="C48:E49"/>
    <mergeCell ref="F5:K5"/>
    <mergeCell ref="F6:K6"/>
    <mergeCell ref="S11:S12"/>
    <mergeCell ref="F11:F12"/>
    <mergeCell ref="B42:S42"/>
    <mergeCell ref="M24:N24"/>
    <mergeCell ref="M22:N22"/>
    <mergeCell ref="M23:N23"/>
    <mergeCell ref="M37:N37"/>
    <mergeCell ref="S9:S10"/>
    <mergeCell ref="M31:N31"/>
    <mergeCell ref="M26:N26"/>
    <mergeCell ref="M27:N27"/>
    <mergeCell ref="M28:N28"/>
    <mergeCell ref="P14:P15"/>
    <mergeCell ref="M20:N20"/>
    <mergeCell ref="I11:L11"/>
    <mergeCell ref="A9:B10"/>
    <mergeCell ref="D14:D15"/>
    <mergeCell ref="C10:E11"/>
    <mergeCell ref="M14:N15"/>
    <mergeCell ref="F9:F10"/>
    <mergeCell ref="G14:L15"/>
    <mergeCell ref="G9:R9"/>
    <mergeCell ref="C9:E9"/>
    <mergeCell ref="F14:F15"/>
    <mergeCell ref="D12:E12"/>
    <mergeCell ref="A13:S13"/>
    <mergeCell ref="I12:L12"/>
    <mergeCell ref="G11:H11"/>
    <mergeCell ref="G12:H12"/>
  </mergeCells>
  <phoneticPr fontId="1"/>
  <conditionalFormatting sqref="A1">
    <cfRule type="cellIs" dxfId="0" priority="1" stopIfTrue="1" operator="equal">
      <formula>1</formula>
    </cfRule>
  </conditionalFormatting>
  <dataValidations xWindow="544" yWindow="530" count="11">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400-00000000000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D16:D40" xr:uid="{00000000-0002-0000-0400-000001000000}">
      <formula1>0</formula1>
    </dataValidation>
    <dataValidation type="list" allowBlank="1" showInputMessage="1" showErrorMessage="1" sqref="C16:C40" xr:uid="{00000000-0002-0000-0400-000002000000}">
      <formula1>$Z$11:$Z$12</formula1>
    </dataValidation>
    <dataValidation imeMode="off" allowBlank="1" showInputMessage="1" showErrorMessage="1" sqref="S11:S12 V12:X12 L48:X49 K46:M47 J16:J40 H16:H40 S16:S40 L16:L40 P16:Q40" xr:uid="{00000000-0002-0000-0400-000003000000}"/>
    <dataValidation imeMode="off" allowBlank="1" showInputMessage="1" showErrorMessage="1" prompt="半角数字の”1”で_x000a_✔マークがつきます" sqref="B12 G11:H12 M11:M12 Q11:Q12 T10:T11 V10" xr:uid="{00000000-0002-0000-0400-000004000000}"/>
    <dataValidation imeMode="fullKatakana" allowBlank="1" showInputMessage="1" showErrorMessage="1" sqref="D12:E12" xr:uid="{00000000-0002-0000-0400-000005000000}"/>
    <dataValidation type="list" allowBlank="1" showInputMessage="1" showErrorMessage="1" error="「男」または「女」と入力してください！" prompt="「男」または「女」" sqref="B11" xr:uid="{00000000-0002-0000-0400-000006000000}">
      <formula1>$O$30:$O$31</formula1>
    </dataValidation>
    <dataValidation allowBlank="1" showInputMessage="1" showErrorMessage="1" prompt="※必ず、苗字と名前の間に全角スペースを入れてください！" sqref="E16:E40" xr:uid="{00000000-0002-0000-0400-000007000000}"/>
    <dataValidation imeMode="fullKatakana" allowBlank="1" showInputMessage="1" showErrorMessage="1" prompt="※苗字と名前の間に全角スペースを入れてください！" sqref="F16:F40" xr:uid="{00000000-0002-0000-0400-000008000000}"/>
    <dataValidation type="textLength" imeMode="disabled" operator="equal" allowBlank="1" showInputMessage="1" showErrorMessage="1" sqref="V16:X40" xr:uid="{00000000-0002-0000-0400-000009000000}">
      <formula1>7</formula1>
    </dataValidation>
    <dataValidation type="list" allowBlank="1" showInputMessage="1" showErrorMessage="1" sqref="T16:U40" xr:uid="{00000000-0002-0000-0400-00000A000000}">
      <formula1>",コーチ3,コーチ4,コーチ1,コーチ2,教師,上級教師,その他,"</formula1>
    </dataValidation>
  </dataValidations>
  <pageMargins left="0.78740157480314965" right="0.19685039370078741" top="0.39370078740157483" bottom="0.19685039370078741" header="0.51181102362204722" footer="0.51181102362204722"/>
  <pageSetup paperSize="9" scale="73"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CEF8-BBF5-4076-B872-9FDE13725C20}">
  <sheetPr>
    <tabColor rgb="FFFF0000"/>
  </sheetPr>
  <dimension ref="A1:O27"/>
  <sheetViews>
    <sheetView view="pageBreakPreview" topLeftCell="A4" zoomScaleNormal="100" zoomScaleSheetLayoutView="100" workbookViewId="0">
      <selection activeCell="Q21" sqref="Q21"/>
    </sheetView>
  </sheetViews>
  <sheetFormatPr defaultColWidth="9" defaultRowHeight="23.25" customHeight="1" x14ac:dyDescent="0.2"/>
  <cols>
    <col min="1" max="1" width="5.44140625" style="172" customWidth="1"/>
    <col min="2" max="2" width="12.44140625" style="172" customWidth="1"/>
    <col min="3" max="5" width="9" style="172"/>
    <col min="6" max="6" width="9.44140625" style="172" customWidth="1"/>
    <col min="7" max="16384" width="9" style="172"/>
  </cols>
  <sheetData>
    <row r="1" spans="1:15" ht="23.25" customHeight="1" thickTop="1" thickBot="1" x14ac:dyDescent="0.25">
      <c r="H1" s="431" t="s">
        <v>181</v>
      </c>
      <c r="I1" s="432"/>
      <c r="J1" s="433"/>
    </row>
    <row r="2" spans="1:15" ht="41.25" customHeight="1" thickTop="1" thickBot="1" x14ac:dyDescent="0.25">
      <c r="A2" s="185" t="s">
        <v>161</v>
      </c>
    </row>
    <row r="3" spans="1:15" ht="23.25" customHeight="1" thickTop="1" thickBot="1" x14ac:dyDescent="0.25">
      <c r="G3" s="462" t="str">
        <f>参加者名簿!F5&amp;""</f>
        <v/>
      </c>
      <c r="H3" s="473"/>
      <c r="I3" s="168" t="s">
        <v>4</v>
      </c>
      <c r="K3" s="169"/>
      <c r="L3" s="169"/>
    </row>
    <row r="4" spans="1:15" ht="15.6" thickTop="1" thickBot="1" x14ac:dyDescent="0.25">
      <c r="G4" s="445" t="s">
        <v>7</v>
      </c>
      <c r="H4" s="445"/>
      <c r="K4" s="171"/>
      <c r="L4" s="169"/>
      <c r="M4" s="173"/>
      <c r="N4" s="173"/>
      <c r="O4" s="173"/>
    </row>
    <row r="5" spans="1:15" ht="23.25" customHeight="1" thickTop="1" thickBot="1" x14ac:dyDescent="0.25">
      <c r="F5" s="170" t="s">
        <v>5</v>
      </c>
      <c r="G5" s="462"/>
      <c r="H5" s="463"/>
      <c r="I5" s="463"/>
      <c r="J5" s="174" t="s">
        <v>164</v>
      </c>
    </row>
    <row r="6" spans="1:15" ht="23.25" customHeight="1" thickTop="1" x14ac:dyDescent="0.2">
      <c r="G6" s="175"/>
      <c r="H6" s="176"/>
      <c r="I6" s="176"/>
      <c r="J6" s="177"/>
    </row>
    <row r="7" spans="1:15" ht="23.25" customHeight="1" x14ac:dyDescent="0.2">
      <c r="G7" s="175"/>
      <c r="H7" s="176"/>
      <c r="I7" s="176"/>
      <c r="J7" s="177"/>
    </row>
    <row r="8" spans="1:15" ht="39" customHeight="1" x14ac:dyDescent="0.2">
      <c r="A8" s="446" t="s">
        <v>251</v>
      </c>
      <c r="B8" s="446"/>
      <c r="C8" s="446"/>
      <c r="D8" s="446"/>
      <c r="E8" s="446"/>
      <c r="F8" s="446"/>
      <c r="G8" s="446"/>
      <c r="H8" s="446"/>
      <c r="I8" s="446"/>
      <c r="J8" s="446"/>
    </row>
    <row r="9" spans="1:15" ht="23.25" customHeight="1" x14ac:dyDescent="0.2">
      <c r="B9" s="169" t="s">
        <v>252</v>
      </c>
    </row>
    <row r="10" spans="1:15" ht="23.25" customHeight="1" x14ac:dyDescent="0.2">
      <c r="B10" s="169" t="s">
        <v>253</v>
      </c>
    </row>
    <row r="13" spans="1:15" ht="34.200000000000003" thickBot="1" x14ac:dyDescent="0.25">
      <c r="B13" s="447" t="s">
        <v>254</v>
      </c>
      <c r="C13" s="449" t="s">
        <v>11</v>
      </c>
      <c r="D13" s="449"/>
      <c r="E13" s="449"/>
      <c r="F13" s="449"/>
      <c r="G13" s="449"/>
      <c r="H13" s="183" t="s">
        <v>12</v>
      </c>
      <c r="I13" s="178" t="s">
        <v>169</v>
      </c>
    </row>
    <row r="14" spans="1:15" ht="39.75" customHeight="1" thickTop="1" thickBot="1" x14ac:dyDescent="0.25">
      <c r="B14" s="448"/>
      <c r="C14" s="474"/>
      <c r="D14" s="475"/>
      <c r="E14" s="475"/>
      <c r="F14" s="475"/>
      <c r="G14" s="476"/>
      <c r="H14" s="477"/>
      <c r="I14" s="455"/>
    </row>
    <row r="15" spans="1:15" ht="23.25" customHeight="1" thickTop="1" thickBot="1" x14ac:dyDescent="0.25">
      <c r="B15" s="184" t="s">
        <v>171</v>
      </c>
      <c r="C15" s="479"/>
      <c r="D15" s="480"/>
      <c r="E15" s="480"/>
      <c r="F15" s="480"/>
      <c r="G15" s="481"/>
      <c r="H15" s="478"/>
      <c r="I15" s="456"/>
    </row>
    <row r="16" spans="1:15" ht="13.8" thickTop="1" x14ac:dyDescent="0.2">
      <c r="B16" s="467" t="s">
        <v>13</v>
      </c>
      <c r="C16" s="467"/>
      <c r="D16" s="467"/>
      <c r="E16" s="467"/>
      <c r="F16" s="467"/>
      <c r="G16" s="467"/>
      <c r="H16" s="467"/>
      <c r="I16" s="467"/>
    </row>
    <row r="17" spans="1:10" ht="13.8" thickBot="1" x14ac:dyDescent="0.25">
      <c r="B17" s="468" t="s">
        <v>16</v>
      </c>
      <c r="C17" s="469"/>
      <c r="D17" s="470"/>
      <c r="E17" s="468" t="s">
        <v>17</v>
      </c>
      <c r="F17" s="469"/>
      <c r="G17" s="469"/>
      <c r="H17" s="469"/>
      <c r="I17" s="470"/>
    </row>
    <row r="18" spans="1:10" ht="23.25" customHeight="1" thickTop="1" x14ac:dyDescent="0.2">
      <c r="B18" s="223"/>
      <c r="C18" s="471" t="s">
        <v>173</v>
      </c>
      <c r="D18" s="472"/>
      <c r="E18" s="221"/>
      <c r="F18" s="216" t="s">
        <v>174</v>
      </c>
      <c r="G18" s="219"/>
      <c r="H18" s="179" t="s">
        <v>175</v>
      </c>
      <c r="I18" s="180"/>
    </row>
    <row r="19" spans="1:10" ht="23.25" customHeight="1" thickBot="1" x14ac:dyDescent="0.25">
      <c r="B19" s="224"/>
      <c r="C19" s="457" t="s">
        <v>176</v>
      </c>
      <c r="D19" s="458"/>
      <c r="E19" s="222"/>
      <c r="F19" s="218" t="s">
        <v>177</v>
      </c>
      <c r="G19" s="220"/>
      <c r="H19" s="181" t="s">
        <v>178</v>
      </c>
      <c r="I19" s="182"/>
    </row>
    <row r="20" spans="1:10" ht="48" customHeight="1" thickTop="1" x14ac:dyDescent="0.2">
      <c r="J20" s="171"/>
    </row>
    <row r="21" spans="1:10" ht="26.25" customHeight="1" x14ac:dyDescent="0.2">
      <c r="A21" s="459" t="s">
        <v>255</v>
      </c>
      <c r="B21" s="459"/>
      <c r="C21" s="459"/>
      <c r="D21" s="459"/>
      <c r="E21" s="459"/>
      <c r="F21" s="459" t="s">
        <v>256</v>
      </c>
      <c r="G21" s="459"/>
      <c r="H21" s="459"/>
      <c r="I21" s="459"/>
      <c r="J21" s="459"/>
    </row>
    <row r="22" spans="1:10" ht="26.25" customHeight="1" x14ac:dyDescent="0.2">
      <c r="A22" s="460"/>
      <c r="B22" s="460"/>
      <c r="C22" s="460"/>
      <c r="D22" s="460"/>
      <c r="E22" s="460"/>
      <c r="F22" s="460"/>
      <c r="G22" s="460"/>
      <c r="H22" s="460"/>
      <c r="I22" s="460"/>
      <c r="J22" s="460"/>
    </row>
    <row r="23" spans="1:10" ht="26.25" customHeight="1" x14ac:dyDescent="0.2">
      <c r="A23" s="460"/>
      <c r="B23" s="460"/>
      <c r="C23" s="460"/>
      <c r="D23" s="460"/>
      <c r="E23" s="460"/>
      <c r="F23" s="460"/>
      <c r="G23" s="460"/>
      <c r="H23" s="460"/>
      <c r="I23" s="460"/>
      <c r="J23" s="460"/>
    </row>
    <row r="24" spans="1:10" ht="26.25" customHeight="1" x14ac:dyDescent="0.2">
      <c r="A24" s="460"/>
      <c r="B24" s="460"/>
      <c r="C24" s="460"/>
      <c r="D24" s="460"/>
      <c r="E24" s="460"/>
      <c r="F24" s="460"/>
      <c r="G24" s="460"/>
      <c r="H24" s="460"/>
      <c r="I24" s="460"/>
      <c r="J24" s="460"/>
    </row>
    <row r="25" spans="1:10" ht="26.25" customHeight="1" x14ac:dyDescent="0.2">
      <c r="A25" s="460"/>
      <c r="B25" s="460"/>
      <c r="C25" s="460"/>
      <c r="D25" s="460"/>
      <c r="E25" s="460"/>
      <c r="F25" s="460"/>
      <c r="G25" s="460"/>
      <c r="H25" s="460"/>
      <c r="I25" s="460"/>
      <c r="J25" s="460"/>
    </row>
    <row r="26" spans="1:10" ht="26.25" customHeight="1" x14ac:dyDescent="0.2">
      <c r="A26" s="460"/>
      <c r="B26" s="460"/>
      <c r="C26" s="460"/>
      <c r="D26" s="460"/>
      <c r="E26" s="460"/>
      <c r="F26" s="460"/>
      <c r="G26" s="460"/>
      <c r="H26" s="460"/>
      <c r="I26" s="460"/>
      <c r="J26" s="460"/>
    </row>
    <row r="27" spans="1:10" ht="26.25" customHeight="1" x14ac:dyDescent="0.2">
      <c r="A27" s="461"/>
      <c r="B27" s="461"/>
      <c r="C27" s="461"/>
      <c r="D27" s="461"/>
      <c r="E27" s="461"/>
      <c r="F27" s="461"/>
      <c r="G27" s="461"/>
      <c r="H27" s="461"/>
      <c r="I27" s="461"/>
      <c r="J27" s="461"/>
    </row>
  </sheetData>
  <sheetProtection selectLockedCells="1"/>
  <mergeCells count="18">
    <mergeCell ref="B13:B14"/>
    <mergeCell ref="C13:G13"/>
    <mergeCell ref="C14:G14"/>
    <mergeCell ref="H14:H15"/>
    <mergeCell ref="I14:I15"/>
    <mergeCell ref="H1:J1"/>
    <mergeCell ref="G3:H3"/>
    <mergeCell ref="G4:H4"/>
    <mergeCell ref="G5:I5"/>
    <mergeCell ref="A8:J8"/>
    <mergeCell ref="A21:E27"/>
    <mergeCell ref="F21:J27"/>
    <mergeCell ref="C15:G15"/>
    <mergeCell ref="B16:I16"/>
    <mergeCell ref="B17:D17"/>
    <mergeCell ref="E17:I17"/>
    <mergeCell ref="C18:D18"/>
    <mergeCell ref="C19:D19"/>
  </mergeCells>
  <phoneticPr fontId="1"/>
  <dataValidations count="1">
    <dataValidation allowBlank="1" showInputMessage="1" showErrorMessage="1" prompt="※苗字と名前の間に全角スペースを一つ入れてください！" sqref="C14:G14" xr:uid="{AAE0EA40-8BBC-41DD-A27E-508057CC669A}"/>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18"/>
  <sheetViews>
    <sheetView view="pageBreakPreview" zoomScaleNormal="100" zoomScaleSheetLayoutView="100" workbookViewId="0">
      <selection activeCell="B4" sqref="B4:G4"/>
    </sheetView>
  </sheetViews>
  <sheetFormatPr defaultColWidth="9" defaultRowHeight="14.4" x14ac:dyDescent="0.2"/>
  <cols>
    <col min="1" max="1" width="1.44140625" style="240" customWidth="1"/>
    <col min="2" max="7" width="8" style="1" customWidth="1"/>
    <col min="8" max="8" width="1.44140625" style="235" customWidth="1"/>
    <col min="9" max="14" width="8" style="1" customWidth="1"/>
    <col min="15" max="19" width="6.109375" style="1" customWidth="1"/>
    <col min="20" max="22" width="4.88671875" style="1" customWidth="1"/>
    <col min="23" max="16384" width="9" style="1"/>
  </cols>
  <sheetData>
    <row r="1" spans="1:14" ht="21.75" customHeight="1" x14ac:dyDescent="0.2">
      <c r="K1" s="574" t="str">
        <f>参加者名簿!F5&amp;""</f>
        <v/>
      </c>
      <c r="L1" s="575"/>
      <c r="M1" s="575" t="s">
        <v>4</v>
      </c>
      <c r="N1" s="578"/>
    </row>
    <row r="2" spans="1:14" ht="21.75" customHeight="1" x14ac:dyDescent="0.2">
      <c r="K2" s="576"/>
      <c r="L2" s="577"/>
      <c r="M2" s="577"/>
      <c r="N2" s="579"/>
    </row>
    <row r="3" spans="1:14" ht="38.25" customHeight="1" x14ac:dyDescent="0.2">
      <c r="B3" s="580" t="s">
        <v>190</v>
      </c>
      <c r="C3" s="580"/>
      <c r="D3" s="252"/>
      <c r="E3" s="1" t="s">
        <v>191</v>
      </c>
      <c r="F3" s="1" t="s">
        <v>192</v>
      </c>
      <c r="G3" s="3" t="s">
        <v>193</v>
      </c>
      <c r="H3" s="236"/>
      <c r="I3" s="252">
        <v>1</v>
      </c>
      <c r="J3" s="3" t="s">
        <v>194</v>
      </c>
      <c r="K3" s="3" t="s">
        <v>195</v>
      </c>
      <c r="L3" s="252"/>
      <c r="M3" s="3" t="s">
        <v>194</v>
      </c>
      <c r="N3" s="4"/>
    </row>
    <row r="4" spans="1:14" ht="170.25" customHeight="1" x14ac:dyDescent="0.2">
      <c r="B4" s="581" t="s">
        <v>196</v>
      </c>
      <c r="C4" s="582"/>
      <c r="D4" s="582"/>
      <c r="E4" s="582"/>
      <c r="F4" s="582"/>
      <c r="G4" s="583"/>
      <c r="H4" s="237"/>
      <c r="I4" s="581" t="s">
        <v>197</v>
      </c>
      <c r="J4" s="584"/>
      <c r="K4" s="584"/>
      <c r="L4" s="584"/>
      <c r="M4" s="584"/>
      <c r="N4" s="585"/>
    </row>
    <row r="5" spans="1:14" ht="29.25" customHeight="1" x14ac:dyDescent="0.2">
      <c r="B5" s="567" t="str">
        <f>IF(VLOOKUP(A6,作業!$W:$AA,2,FALSE)="","",CONCATENATE("▼ ",VLOOKUP(A6,作業!$W:$AA,2,FALSE)," 選手 ",VLOOKUP(A6,作業!$W:$AA,4,FALSE)))&amp;""</f>
        <v/>
      </c>
      <c r="C5" s="568"/>
      <c r="D5" s="568"/>
      <c r="E5" s="234" t="s">
        <v>198</v>
      </c>
      <c r="F5" s="569" t="str">
        <f>IF(VLOOKUP(A6,作業!$W:$AA,2,FALSE)="","",VLOOKUP(A6,作業!$W:$AA,3,FALSE))&amp;""</f>
        <v/>
      </c>
      <c r="G5" s="570"/>
      <c r="H5" s="238"/>
      <c r="I5" s="567" t="str">
        <f>IF(VLOOKUP(H6,作業!$W:$AA,2,FALSE)="","",CONCATENATE("▼ ",VLOOKUP(H6,作業!$W:$AA,2,FALSE)," 選手 ",VLOOKUP(H6,作業!$W:$AA,4,FALSE)))&amp;""</f>
        <v/>
      </c>
      <c r="J5" s="568"/>
      <c r="K5" s="568"/>
      <c r="L5" s="234" t="s">
        <v>198</v>
      </c>
      <c r="M5" s="569" t="str">
        <f>IF(VLOOKUP(H6,作業!$W:$AA,2,FALSE)="","",VLOOKUP(H6,作業!$W:$AA,3,FALSE))&amp;""</f>
        <v/>
      </c>
      <c r="N5" s="570"/>
    </row>
    <row r="6" spans="1:14" ht="67.5" customHeight="1" x14ac:dyDescent="0.2">
      <c r="A6" s="240">
        <v>1</v>
      </c>
      <c r="B6" s="571" t="str">
        <f>IF(VLOOKUP(A6,作業!$W:$AA,2,FALSE)="","",CONCATENATE("【選手　",VLOOKUP(A6,作業!$W:$AA,4,FALSE),"】"))</f>
        <v/>
      </c>
      <c r="C6" s="572"/>
      <c r="D6" s="572"/>
      <c r="E6" s="572"/>
      <c r="F6" s="572"/>
      <c r="G6" s="573"/>
      <c r="H6" s="241">
        <v>2</v>
      </c>
      <c r="I6" s="571" t="str">
        <f>IF(VLOOKUP(H6,作業!$W:$AA,2,FALSE)="","",CONCATENATE("【選手　",VLOOKUP(H6,作業!$W:$AA,4,FALSE),"】"))</f>
        <v/>
      </c>
      <c r="J6" s="572"/>
      <c r="K6" s="572"/>
      <c r="L6" s="572"/>
      <c r="M6" s="572"/>
      <c r="N6" s="573"/>
    </row>
    <row r="7" spans="1:14" ht="35.25" customHeight="1" x14ac:dyDescent="0.2">
      <c r="B7" s="561" t="str">
        <f>IF(VLOOKUP(A6,作業!$W:$AA,2,FALSE)="","",CONCATENATE("(",VLOOKUP(A6,作業!$W:$AA,5,FALSE),")"))</f>
        <v/>
      </c>
      <c r="C7" s="562"/>
      <c r="D7" s="562"/>
      <c r="E7" s="562"/>
      <c r="F7" s="562"/>
      <c r="G7" s="563"/>
      <c r="H7" s="242"/>
      <c r="I7" s="561" t="str">
        <f>IF(VLOOKUP(H6,作業!$W:$AA,2,FALSE)="","",CONCATENATE("(",VLOOKUP(H6,作業!$W:$AA,5,FALSE),")"))</f>
        <v/>
      </c>
      <c r="J7" s="562"/>
      <c r="K7" s="562"/>
      <c r="L7" s="562"/>
      <c r="M7" s="562"/>
      <c r="N7" s="563"/>
    </row>
    <row r="8" spans="1:14" ht="67.5" customHeight="1" x14ac:dyDescent="0.2">
      <c r="B8" s="564" t="s">
        <v>199</v>
      </c>
      <c r="C8" s="565"/>
      <c r="D8" s="565"/>
      <c r="E8" s="565"/>
      <c r="F8" s="565"/>
      <c r="G8" s="566"/>
      <c r="H8" s="243"/>
      <c r="I8" s="564" t="s">
        <v>199</v>
      </c>
      <c r="J8" s="565"/>
      <c r="K8" s="565"/>
      <c r="L8" s="565"/>
      <c r="M8" s="565"/>
      <c r="N8" s="566"/>
    </row>
    <row r="9" spans="1:14" ht="29.25" customHeight="1" x14ac:dyDescent="0.2">
      <c r="B9" s="567" t="str">
        <f>IF(VLOOKUP(A10,作業!$W:$AA,2,FALSE)="","",CONCATENATE("▼ ",VLOOKUP(A10,作業!$W:$AA,2,FALSE)," 選手 ",VLOOKUP(A10,作業!$W:$AA,4,FALSE)))&amp;""</f>
        <v/>
      </c>
      <c r="C9" s="568"/>
      <c r="D9" s="568"/>
      <c r="E9" s="234" t="s">
        <v>198</v>
      </c>
      <c r="F9" s="569" t="str">
        <f>IF(VLOOKUP(A10,作業!$W:$AA,2,FALSE)="","",VLOOKUP(A10,作業!$W:$AA,3,FALSE))&amp;""</f>
        <v/>
      </c>
      <c r="G9" s="570"/>
      <c r="H9" s="239"/>
      <c r="I9" s="567" t="str">
        <f>IF(VLOOKUP(H10,作業!$W:$AA,2,FALSE)="","",CONCATENATE("▼ ",VLOOKUP(H10,作業!$W:$AA,2,FALSE)," 選手 ",VLOOKUP(H10,作業!$W:$AA,4,FALSE)))&amp;""</f>
        <v/>
      </c>
      <c r="J9" s="568"/>
      <c r="K9" s="568"/>
      <c r="L9" s="234" t="s">
        <v>198</v>
      </c>
      <c r="M9" s="569" t="str">
        <f>IF(VLOOKUP(H10,作業!$W:$AA,2,FALSE)="","",VLOOKUP(H10,作業!$W:$AA,3,FALSE))&amp;""</f>
        <v/>
      </c>
      <c r="N9" s="570"/>
    </row>
    <row r="10" spans="1:14" ht="67.5" customHeight="1" x14ac:dyDescent="0.2">
      <c r="A10" s="240">
        <v>3</v>
      </c>
      <c r="B10" s="571" t="str">
        <f>IF(VLOOKUP(A10,作業!$W:$AA,2,FALSE)="","",CONCATENATE("【選手　",VLOOKUP(A10,作業!$W:$AA,4,FALSE),"】"))</f>
        <v/>
      </c>
      <c r="C10" s="572"/>
      <c r="D10" s="572"/>
      <c r="E10" s="572"/>
      <c r="F10" s="572"/>
      <c r="G10" s="573"/>
      <c r="H10" s="241">
        <v>4</v>
      </c>
      <c r="I10" s="571" t="str">
        <f>IF(VLOOKUP(H10,作業!$W:$AA,2,FALSE)="","",CONCATENATE("【選手　",VLOOKUP(H10,作業!$W:$AA,4,FALSE),"】"))</f>
        <v/>
      </c>
      <c r="J10" s="572"/>
      <c r="K10" s="572"/>
      <c r="L10" s="572"/>
      <c r="M10" s="572"/>
      <c r="N10" s="573"/>
    </row>
    <row r="11" spans="1:14" ht="35.25" customHeight="1" x14ac:dyDescent="0.2">
      <c r="B11" s="561" t="str">
        <f>IF(VLOOKUP(A10,作業!$W:$AA,2,FALSE)="","",CONCATENATE("(",VLOOKUP(A10,作業!$W:$AA,5,FALSE),")"))</f>
        <v/>
      </c>
      <c r="C11" s="562"/>
      <c r="D11" s="562"/>
      <c r="E11" s="562"/>
      <c r="F11" s="562"/>
      <c r="G11" s="563"/>
      <c r="H11" s="242"/>
      <c r="I11" s="561" t="str">
        <f>IF(VLOOKUP(H10,作業!$W:$AA,2,FALSE)="","",CONCATENATE("(",VLOOKUP(H10,作業!$W:$AA,5,FALSE),")"))</f>
        <v/>
      </c>
      <c r="J11" s="562"/>
      <c r="K11" s="562"/>
      <c r="L11" s="562"/>
      <c r="M11" s="562"/>
      <c r="N11" s="563"/>
    </row>
    <row r="12" spans="1:14" ht="67.5" customHeight="1" x14ac:dyDescent="0.2">
      <c r="B12" s="564" t="s">
        <v>199</v>
      </c>
      <c r="C12" s="565"/>
      <c r="D12" s="565"/>
      <c r="E12" s="565"/>
      <c r="F12" s="565"/>
      <c r="G12" s="566"/>
      <c r="H12" s="242"/>
      <c r="I12" s="564" t="s">
        <v>199</v>
      </c>
      <c r="J12" s="565"/>
      <c r="K12" s="565"/>
      <c r="L12" s="565"/>
      <c r="M12" s="565"/>
      <c r="N12" s="566"/>
    </row>
    <row r="13" spans="1:14" ht="29.25" customHeight="1" x14ac:dyDescent="0.2">
      <c r="B13" s="567" t="str">
        <f>IF(VLOOKUP(A14,作業!$W:$AA,2,FALSE)="","",CONCATENATE("▼ ",VLOOKUP(A14,作業!$W:$AA,2,FALSE)," 選手 ",VLOOKUP(A14,作業!$W:$AA,4,FALSE)))&amp;""</f>
        <v/>
      </c>
      <c r="C13" s="568"/>
      <c r="D13" s="568"/>
      <c r="E13" s="234" t="s">
        <v>198</v>
      </c>
      <c r="F13" s="569" t="str">
        <f>IF(VLOOKUP(A14,作業!$W:$AA,2,FALSE)="","",VLOOKUP(A14,作業!$W:$AA,3,FALSE))&amp;""</f>
        <v/>
      </c>
      <c r="G13" s="570"/>
      <c r="H13" s="244"/>
      <c r="I13" s="567" t="str">
        <f>IF(VLOOKUP(H14,作業!$W:$AA,2,FALSE)="","",CONCATENATE("▼ ",VLOOKUP(H14,作業!$W:$AA,2,FALSE)," 選手 ",VLOOKUP(H14,作業!$W:$AA,4,FALSE)))&amp;""</f>
        <v/>
      </c>
      <c r="J13" s="568"/>
      <c r="K13" s="568"/>
      <c r="L13" s="234" t="s">
        <v>198</v>
      </c>
      <c r="M13" s="569" t="str">
        <f>IF(VLOOKUP(H14,作業!$W:$AA,2,FALSE)="","",VLOOKUP(H14,作業!$W:$AA,3,FALSE))&amp;""</f>
        <v/>
      </c>
      <c r="N13" s="570"/>
    </row>
    <row r="14" spans="1:14" ht="67.5" customHeight="1" x14ac:dyDescent="0.2">
      <c r="A14" s="240">
        <v>5</v>
      </c>
      <c r="B14" s="571" t="str">
        <f>IF(VLOOKUP(A14,作業!$W:$AA,2,FALSE)="","",CONCATENATE("【選手　",VLOOKUP(A14,作業!$W:$AA,4,FALSE),"】"))</f>
        <v/>
      </c>
      <c r="C14" s="572"/>
      <c r="D14" s="572"/>
      <c r="E14" s="572"/>
      <c r="F14" s="572"/>
      <c r="G14" s="573"/>
      <c r="H14" s="242">
        <v>6</v>
      </c>
      <c r="I14" s="571" t="str">
        <f>IF(VLOOKUP(H14,作業!$W:$AA,2,FALSE)="","",CONCATENATE("【選手　",VLOOKUP(H14,作業!$W:$AA,4,FALSE),"】"))</f>
        <v/>
      </c>
      <c r="J14" s="572"/>
      <c r="K14" s="572"/>
      <c r="L14" s="572"/>
      <c r="M14" s="572"/>
      <c r="N14" s="573"/>
    </row>
    <row r="15" spans="1:14" ht="35.25" customHeight="1" x14ac:dyDescent="0.2">
      <c r="B15" s="561" t="str">
        <f>IF(VLOOKUP(A14,作業!$W:$AA,2,FALSE)="","",CONCATENATE("(",VLOOKUP(A14,作業!$W:$AA,5,FALSE),")"))</f>
        <v/>
      </c>
      <c r="C15" s="562"/>
      <c r="D15" s="562"/>
      <c r="E15" s="562"/>
      <c r="F15" s="562"/>
      <c r="G15" s="563"/>
      <c r="H15" s="242"/>
      <c r="I15" s="561" t="str">
        <f>IF(VLOOKUP(H14,作業!$W:$AA,2,FALSE)="","",CONCATENATE("(",VLOOKUP(H14,作業!$W:$AA,5,FALSE),")"))</f>
        <v/>
      </c>
      <c r="J15" s="562"/>
      <c r="K15" s="562"/>
      <c r="L15" s="562"/>
      <c r="M15" s="562"/>
      <c r="N15" s="563"/>
    </row>
    <row r="16" spans="1:14" ht="67.5" customHeight="1" x14ac:dyDescent="0.2">
      <c r="B16" s="564" t="s">
        <v>199</v>
      </c>
      <c r="C16" s="565"/>
      <c r="D16" s="565"/>
      <c r="E16" s="565"/>
      <c r="F16" s="565"/>
      <c r="G16" s="566"/>
      <c r="H16" s="242"/>
      <c r="I16" s="564" t="s">
        <v>199</v>
      </c>
      <c r="J16" s="565"/>
      <c r="K16" s="565"/>
      <c r="L16" s="565"/>
      <c r="M16" s="565"/>
      <c r="N16" s="566"/>
    </row>
    <row r="18" spans="2:2" x14ac:dyDescent="0.2">
      <c r="B18" s="57" t="s">
        <v>200</v>
      </c>
    </row>
  </sheetData>
  <mergeCells count="35">
    <mergeCell ref="K1:L2"/>
    <mergeCell ref="I6:N6"/>
    <mergeCell ref="B5:D5"/>
    <mergeCell ref="M1:N2"/>
    <mergeCell ref="B3:C3"/>
    <mergeCell ref="M5:N5"/>
    <mergeCell ref="B4:G4"/>
    <mergeCell ref="I4:N4"/>
    <mergeCell ref="B6:G6"/>
    <mergeCell ref="I5:K5"/>
    <mergeCell ref="F5:G5"/>
    <mergeCell ref="B16:G16"/>
    <mergeCell ref="I16:N16"/>
    <mergeCell ref="I14:N14"/>
    <mergeCell ref="B14:G14"/>
    <mergeCell ref="I10:N10"/>
    <mergeCell ref="B15:G15"/>
    <mergeCell ref="I15:N15"/>
    <mergeCell ref="B10:G10"/>
    <mergeCell ref="M13:N13"/>
    <mergeCell ref="I7:N7"/>
    <mergeCell ref="I8:N8"/>
    <mergeCell ref="B13:D13"/>
    <mergeCell ref="B11:G11"/>
    <mergeCell ref="B12:G12"/>
    <mergeCell ref="I11:N11"/>
    <mergeCell ref="I12:N12"/>
    <mergeCell ref="M9:N9"/>
    <mergeCell ref="B8:G8"/>
    <mergeCell ref="B7:G7"/>
    <mergeCell ref="F9:G9"/>
    <mergeCell ref="B9:D9"/>
    <mergeCell ref="I9:K9"/>
    <mergeCell ref="I13:K13"/>
    <mergeCell ref="F13:G13"/>
  </mergeCells>
  <phoneticPr fontId="1"/>
  <pageMargins left="0.78740157480314965" right="0.19685039370078741" top="0.19685039370078741" bottom="0.19685039370078741"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0"/>
  <sheetViews>
    <sheetView view="pageBreakPreview" zoomScaleNormal="100" zoomScaleSheetLayoutView="100" workbookViewId="0">
      <selection activeCell="S8" sqref="S8"/>
    </sheetView>
  </sheetViews>
  <sheetFormatPr defaultColWidth="9" defaultRowHeight="14.4" x14ac:dyDescent="0.2"/>
  <cols>
    <col min="1" max="1" width="1.44140625" style="240" customWidth="1"/>
    <col min="2" max="7" width="8" style="1" customWidth="1"/>
    <col min="8" max="8" width="1.44140625" style="235" customWidth="1"/>
    <col min="9" max="14" width="8" style="1" customWidth="1"/>
    <col min="15" max="19" width="6.109375" style="1" customWidth="1"/>
    <col min="20" max="22" width="4.88671875" style="1" customWidth="1"/>
    <col min="23" max="16384" width="9" style="1"/>
  </cols>
  <sheetData>
    <row r="1" spans="1:14" ht="21" customHeight="1" x14ac:dyDescent="0.2">
      <c r="K1" s="574" t="str">
        <f>参加者名簿!F5&amp;""</f>
        <v/>
      </c>
      <c r="L1" s="575"/>
      <c r="M1" s="575" t="s">
        <v>4</v>
      </c>
      <c r="N1" s="578"/>
    </row>
    <row r="2" spans="1:14" ht="15" customHeight="1" x14ac:dyDescent="0.2">
      <c r="K2" s="576"/>
      <c r="L2" s="577"/>
      <c r="M2" s="577"/>
      <c r="N2" s="579"/>
    </row>
    <row r="3" spans="1:14" ht="30" customHeight="1" x14ac:dyDescent="0.2">
      <c r="B3" s="567" t="str">
        <f>IF(VLOOKUP(A4,作業!$W:$AA,2,FALSE)="","",CONCATENATE("▼ ",VLOOKUP(A4,作業!$W:$AA,2,FALSE)," 選手 ",VLOOKUP(A4,作業!$W:$AA,4,FALSE)))&amp;""</f>
        <v/>
      </c>
      <c r="C3" s="568"/>
      <c r="D3" s="568"/>
      <c r="E3" s="234" t="s">
        <v>198</v>
      </c>
      <c r="F3" s="569" t="str">
        <f>IF(VLOOKUP(A4,作業!$W:$AA,2,FALSE)="","",VLOOKUP(A4,作業!$W:$AA,3,FALSE))&amp;""</f>
        <v/>
      </c>
      <c r="G3" s="570"/>
      <c r="H3" s="246"/>
      <c r="I3" s="567" t="str">
        <f>IF(VLOOKUP(H4,作業!$W:$AA,2,FALSE)="","",CONCATENATE("▼ ",VLOOKUP(H4,作業!$W:$AA,2,FALSE)," 選手 ",VLOOKUP(H4,作業!$W:$AA,4,FALSE)))&amp;""</f>
        <v/>
      </c>
      <c r="J3" s="568"/>
      <c r="K3" s="568"/>
      <c r="L3" s="234" t="s">
        <v>198</v>
      </c>
      <c r="M3" s="569" t="str">
        <f>IF(VLOOKUP(H4,作業!$W:$AA,2,FALSE)="","",VLOOKUP(H4,作業!$W:$AA,3,FALSE))&amp;""</f>
        <v/>
      </c>
      <c r="N3" s="570"/>
    </row>
    <row r="4" spans="1:14" ht="67.5" customHeight="1" x14ac:dyDescent="0.2">
      <c r="A4" s="240">
        <v>7</v>
      </c>
      <c r="B4" s="571" t="str">
        <f>IF(VLOOKUP(A4,作業!$W:$AA,2,FALSE)="","",CONCATENATE("【選手　",VLOOKUP(A4,作業!$W:$AA,4,FALSE),"】"))</f>
        <v/>
      </c>
      <c r="C4" s="572"/>
      <c r="D4" s="572"/>
      <c r="E4" s="572"/>
      <c r="F4" s="572"/>
      <c r="G4" s="573"/>
      <c r="H4" s="242">
        <v>8</v>
      </c>
      <c r="I4" s="571" t="str">
        <f>IF(VLOOKUP(H4,作業!$W:$AA,2,FALSE)="","",CONCATENATE("【選手　",VLOOKUP(H4,作業!$W:$AA,4,FALSE),"】"))</f>
        <v/>
      </c>
      <c r="J4" s="572"/>
      <c r="K4" s="572"/>
      <c r="L4" s="572"/>
      <c r="M4" s="572"/>
      <c r="N4" s="573"/>
    </row>
    <row r="5" spans="1:14" ht="35.25" customHeight="1" x14ac:dyDescent="0.2">
      <c r="B5" s="561" t="str">
        <f>IF(VLOOKUP(A4,作業!$W:$AA,2,FALSE)="","",CONCATENATE("(",VLOOKUP(A4,作業!$W:$AA,5,FALSE),")"))</f>
        <v/>
      </c>
      <c r="C5" s="562"/>
      <c r="D5" s="562"/>
      <c r="E5" s="562"/>
      <c r="F5" s="562"/>
      <c r="G5" s="563"/>
      <c r="H5" s="242"/>
      <c r="I5" s="561" t="str">
        <f>IF(VLOOKUP(H4,作業!$W:$AA,2,FALSE)="","",CONCATENATE("(",VLOOKUP(H4,作業!$W:$AA,5,FALSE),")"))</f>
        <v/>
      </c>
      <c r="J5" s="562"/>
      <c r="K5" s="562"/>
      <c r="L5" s="562"/>
      <c r="M5" s="562"/>
      <c r="N5" s="563"/>
    </row>
    <row r="6" spans="1:14" ht="67.5" customHeight="1" x14ac:dyDescent="0.2">
      <c r="B6" s="564" t="s">
        <v>199</v>
      </c>
      <c r="C6" s="565"/>
      <c r="D6" s="565"/>
      <c r="E6" s="565"/>
      <c r="F6" s="565"/>
      <c r="G6" s="566"/>
      <c r="H6" s="242"/>
      <c r="I6" s="564" t="s">
        <v>199</v>
      </c>
      <c r="J6" s="565"/>
      <c r="K6" s="565"/>
      <c r="L6" s="565"/>
      <c r="M6" s="565"/>
      <c r="N6" s="566"/>
    </row>
    <row r="7" spans="1:14" ht="30" customHeight="1" x14ac:dyDescent="0.2">
      <c r="B7" s="567" t="str">
        <f>IF(VLOOKUP(A8,作業!$W:$AA,2,FALSE)="","",CONCATENATE("▼ ",VLOOKUP(A8,作業!$W:$AA,2,FALSE)," 選手 ",VLOOKUP(A8,作業!$W:$AA,4,FALSE)))&amp;""</f>
        <v/>
      </c>
      <c r="C7" s="568"/>
      <c r="D7" s="568"/>
      <c r="E7" s="234" t="s">
        <v>198</v>
      </c>
      <c r="F7" s="569" t="str">
        <f>IF(VLOOKUP(A8,作業!$W:$AA,2,FALSE)="","",VLOOKUP(A8,作業!$W:$AA,3,FALSE))&amp;""</f>
        <v/>
      </c>
      <c r="G7" s="570"/>
      <c r="H7" s="246"/>
      <c r="I7" s="567" t="str">
        <f>IF(VLOOKUP(H8,作業!$W:$AA,2,FALSE)="","",CONCATENATE("▼ ",VLOOKUP(H8,作業!$W:$AA,2,FALSE)," 選手 ",VLOOKUP(H8,作業!$W:$AA,4,FALSE)))&amp;""</f>
        <v/>
      </c>
      <c r="J7" s="568"/>
      <c r="K7" s="568"/>
      <c r="L7" s="234" t="s">
        <v>198</v>
      </c>
      <c r="M7" s="569" t="str">
        <f>IF(VLOOKUP(H8,作業!$W:$AA,2,FALSE)="","",VLOOKUP(H8,作業!$W:$AA,3,FALSE))&amp;""</f>
        <v/>
      </c>
      <c r="N7" s="570"/>
    </row>
    <row r="8" spans="1:14" ht="67.5" customHeight="1" x14ac:dyDescent="0.2">
      <c r="A8" s="240">
        <v>9</v>
      </c>
      <c r="B8" s="571" t="str">
        <f>IF(VLOOKUP(A8,作業!$W:$AA,2,FALSE)="","",CONCATENATE("【選手　",VLOOKUP(A8,作業!$W:$AA,4,FALSE),"】"))</f>
        <v/>
      </c>
      <c r="C8" s="572"/>
      <c r="D8" s="572"/>
      <c r="E8" s="572"/>
      <c r="F8" s="572"/>
      <c r="G8" s="573"/>
      <c r="H8" s="242">
        <v>10</v>
      </c>
      <c r="I8" s="571" t="str">
        <f>IF(VLOOKUP(H8,作業!$W:$AA,2,FALSE)="","",CONCATENATE("【選手　",VLOOKUP(H8,作業!$W:$AA,4,FALSE),"】"))</f>
        <v/>
      </c>
      <c r="J8" s="572"/>
      <c r="K8" s="572"/>
      <c r="L8" s="572"/>
      <c r="M8" s="572"/>
      <c r="N8" s="573"/>
    </row>
    <row r="9" spans="1:14" ht="35.25" customHeight="1" x14ac:dyDescent="0.2">
      <c r="B9" s="561" t="str">
        <f>IF(VLOOKUP(A8,作業!$W:$AA,2,FALSE)="","",CONCATENATE("(",VLOOKUP(A8,作業!$W:$AA,5,FALSE),")"))</f>
        <v/>
      </c>
      <c r="C9" s="562"/>
      <c r="D9" s="562"/>
      <c r="E9" s="562"/>
      <c r="F9" s="562"/>
      <c r="G9" s="563"/>
      <c r="H9" s="242"/>
      <c r="I9" s="561" t="str">
        <f>IF(VLOOKUP(H8,作業!$W:$AA,2,FALSE)="","",CONCATENATE("(",VLOOKUP(H8,作業!$W:$AA,5,FALSE),")"))</f>
        <v/>
      </c>
      <c r="J9" s="562"/>
      <c r="K9" s="562"/>
      <c r="L9" s="562"/>
      <c r="M9" s="562"/>
      <c r="N9" s="563"/>
    </row>
    <row r="10" spans="1:14" ht="67.5" customHeight="1" x14ac:dyDescent="0.2">
      <c r="B10" s="564" t="s">
        <v>199</v>
      </c>
      <c r="C10" s="565"/>
      <c r="D10" s="565"/>
      <c r="E10" s="565"/>
      <c r="F10" s="565"/>
      <c r="G10" s="566"/>
      <c r="H10" s="242"/>
      <c r="I10" s="564" t="s">
        <v>199</v>
      </c>
      <c r="J10" s="565"/>
      <c r="K10" s="565"/>
      <c r="L10" s="565"/>
      <c r="M10" s="565"/>
      <c r="N10" s="566"/>
    </row>
    <row r="11" spans="1:14" ht="30" customHeight="1" x14ac:dyDescent="0.2">
      <c r="B11" s="567" t="str">
        <f>IF(VLOOKUP(A12,作業!$W:$AA,2,FALSE)="","",CONCATENATE("▼ ",VLOOKUP(A12,作業!$W:$AA,2,FALSE)," 選手 ",VLOOKUP(A12,作業!$W:$AA,4,FALSE)))&amp;""</f>
        <v/>
      </c>
      <c r="C11" s="568"/>
      <c r="D11" s="568"/>
      <c r="E11" s="234" t="s">
        <v>198</v>
      </c>
      <c r="F11" s="569" t="str">
        <f>IF(VLOOKUP(A12,作業!$W:$AA,2,FALSE)="","",VLOOKUP(A12,作業!$W:$AA,3,FALSE))&amp;""</f>
        <v/>
      </c>
      <c r="G11" s="570"/>
      <c r="H11" s="244"/>
      <c r="I11" s="567" t="str">
        <f>IF(VLOOKUP(H12,作業!$W:$AA,2,FALSE)="","",CONCATENATE("▼ ",VLOOKUP(H12,作業!$W:$AA,2,FALSE)," 選手 ",VLOOKUP(H12,作業!$W:$AA,4,FALSE)))&amp;""</f>
        <v/>
      </c>
      <c r="J11" s="568"/>
      <c r="K11" s="568"/>
      <c r="L11" s="234" t="s">
        <v>198</v>
      </c>
      <c r="M11" s="569" t="str">
        <f>IF(VLOOKUP(H12,作業!$W:$AA,2,FALSE)="","",VLOOKUP(H12,作業!$W:$AA,3,FALSE))&amp;""</f>
        <v/>
      </c>
      <c r="N11" s="570"/>
    </row>
    <row r="12" spans="1:14" ht="67.5" customHeight="1" x14ac:dyDescent="0.2">
      <c r="A12" s="240">
        <v>11</v>
      </c>
      <c r="B12" s="571" t="str">
        <f>IF(VLOOKUP(A12,作業!$W:$AA,2,FALSE)="","",CONCATENATE("【選手　",VLOOKUP(A12,作業!$W:$AA,4,FALSE),"】"))</f>
        <v/>
      </c>
      <c r="C12" s="572"/>
      <c r="D12" s="572"/>
      <c r="E12" s="572"/>
      <c r="F12" s="572"/>
      <c r="G12" s="573"/>
      <c r="H12" s="242">
        <v>12</v>
      </c>
      <c r="I12" s="571" t="str">
        <f>IF(VLOOKUP(H12,作業!$W:$AA,2,FALSE)="","",CONCATENATE("【選手　",VLOOKUP(H12,作業!$W:$AA,4,FALSE),"】"))</f>
        <v/>
      </c>
      <c r="J12" s="572"/>
      <c r="K12" s="572"/>
      <c r="L12" s="572"/>
      <c r="M12" s="572"/>
      <c r="N12" s="573"/>
    </row>
    <row r="13" spans="1:14" ht="35.25" customHeight="1" x14ac:dyDescent="0.2">
      <c r="B13" s="561" t="str">
        <f>IF(VLOOKUP(A12,作業!$W:$AA,2,FALSE)="","",CONCATENATE("(",VLOOKUP(A12,作業!$W:$AA,5,FALSE),")"))</f>
        <v/>
      </c>
      <c r="C13" s="562"/>
      <c r="D13" s="562"/>
      <c r="E13" s="562"/>
      <c r="F13" s="562"/>
      <c r="G13" s="563"/>
      <c r="H13" s="242"/>
      <c r="I13" s="561" t="str">
        <f>IF(VLOOKUP(H12,作業!$W:$AA,2,FALSE)="","",CONCATENATE("(",VLOOKUP(H12,作業!$W:$AA,5,FALSE),")"))</f>
        <v/>
      </c>
      <c r="J13" s="562"/>
      <c r="K13" s="562"/>
      <c r="L13" s="562"/>
      <c r="M13" s="562"/>
      <c r="N13" s="563"/>
    </row>
    <row r="14" spans="1:14" ht="67.5" customHeight="1" x14ac:dyDescent="0.2">
      <c r="B14" s="564" t="s">
        <v>199</v>
      </c>
      <c r="C14" s="565"/>
      <c r="D14" s="565"/>
      <c r="E14" s="565"/>
      <c r="F14" s="565"/>
      <c r="G14" s="566"/>
      <c r="H14" s="242"/>
      <c r="I14" s="564" t="s">
        <v>199</v>
      </c>
      <c r="J14" s="565"/>
      <c r="K14" s="565"/>
      <c r="L14" s="565"/>
      <c r="M14" s="565"/>
      <c r="N14" s="566"/>
    </row>
    <row r="15" spans="1:14" ht="30" customHeight="1" x14ac:dyDescent="0.2">
      <c r="B15" s="567" t="str">
        <f>IF(VLOOKUP(A16,作業!$W:$AA,2,FALSE)="","",CONCATENATE("▼ ",VLOOKUP(A16,作業!$W:$AA,2,FALSE)," 選手 ",VLOOKUP(A16,作業!$W:$AA,4,FALSE)))&amp;""</f>
        <v/>
      </c>
      <c r="C15" s="568"/>
      <c r="D15" s="568"/>
      <c r="E15" s="234" t="s">
        <v>198</v>
      </c>
      <c r="F15" s="569" t="str">
        <f>IF(VLOOKUP(A16,作業!$W:$AA,2,FALSE)="","",VLOOKUP(A16,作業!$W:$AA,3,FALSE))&amp;""</f>
        <v/>
      </c>
      <c r="G15" s="570"/>
      <c r="H15" s="244"/>
      <c r="I15" s="567" t="str">
        <f>IF(VLOOKUP(H16,作業!$W:$AA,2,FALSE)="","",CONCATENATE("▼ ",VLOOKUP(H16,作業!$W:$AA,2,FALSE)," 選手 ",VLOOKUP(H16,作業!$W:$AA,4,FALSE)))&amp;""</f>
        <v/>
      </c>
      <c r="J15" s="568"/>
      <c r="K15" s="568"/>
      <c r="L15" s="234" t="s">
        <v>198</v>
      </c>
      <c r="M15" s="569" t="str">
        <f>IF(VLOOKUP(H16,作業!$W:$AA,2,FALSE)="","",VLOOKUP(H16,作業!$W:$AA,3,FALSE))&amp;""</f>
        <v/>
      </c>
      <c r="N15" s="570"/>
    </row>
    <row r="16" spans="1:14" ht="67.5" customHeight="1" x14ac:dyDescent="0.2">
      <c r="A16" s="240">
        <v>13</v>
      </c>
      <c r="B16" s="571" t="str">
        <f>IF(VLOOKUP(A16,作業!$W:$AA,2,FALSE)="","",CONCATENATE("【選手　",VLOOKUP(A16,作業!$W:$AA,4,FALSE),"】"))</f>
        <v/>
      </c>
      <c r="C16" s="572"/>
      <c r="D16" s="572"/>
      <c r="E16" s="572"/>
      <c r="F16" s="572"/>
      <c r="G16" s="573"/>
      <c r="H16" s="242">
        <v>14</v>
      </c>
      <c r="I16" s="571" t="str">
        <f>IF(VLOOKUP(H16,作業!$W:$AA,2,FALSE)="","",CONCATENATE("【選手　",VLOOKUP(H16,作業!$W:$AA,4,FALSE),"】"))</f>
        <v/>
      </c>
      <c r="J16" s="572"/>
      <c r="K16" s="572"/>
      <c r="L16" s="572"/>
      <c r="M16" s="572"/>
      <c r="N16" s="573"/>
    </row>
    <row r="17" spans="2:14" ht="35.25" customHeight="1" x14ac:dyDescent="0.2">
      <c r="B17" s="561" t="str">
        <f>IF(VLOOKUP(A16,作業!$W:$AA,2,FALSE)="","",CONCATENATE("(",VLOOKUP(A16,作業!$W:$AA,5,FALSE),")"))</f>
        <v/>
      </c>
      <c r="C17" s="562"/>
      <c r="D17" s="562"/>
      <c r="E17" s="562"/>
      <c r="F17" s="562"/>
      <c r="G17" s="563"/>
      <c r="H17" s="242"/>
      <c r="I17" s="561" t="str">
        <f>IF(VLOOKUP(H16,作業!$W:$AA,2,FALSE)="","",CONCATENATE("(",VLOOKUP(H16,作業!$W:$AA,5,FALSE),")"))</f>
        <v/>
      </c>
      <c r="J17" s="562"/>
      <c r="K17" s="562"/>
      <c r="L17" s="562"/>
      <c r="M17" s="562"/>
      <c r="N17" s="563"/>
    </row>
    <row r="18" spans="2:14" ht="67.5" customHeight="1" x14ac:dyDescent="0.2">
      <c r="B18" s="564" t="s">
        <v>199</v>
      </c>
      <c r="C18" s="565"/>
      <c r="D18" s="565"/>
      <c r="E18" s="565"/>
      <c r="F18" s="565"/>
      <c r="G18" s="566"/>
      <c r="H18" s="242"/>
      <c r="I18" s="564" t="s">
        <v>199</v>
      </c>
      <c r="J18" s="565"/>
      <c r="K18" s="565"/>
      <c r="L18" s="565"/>
      <c r="M18" s="565"/>
      <c r="N18" s="566"/>
    </row>
    <row r="20" spans="2:14" x14ac:dyDescent="0.2">
      <c r="B20" s="58" t="s">
        <v>200</v>
      </c>
    </row>
  </sheetData>
  <mergeCells count="42">
    <mergeCell ref="K1:L2"/>
    <mergeCell ref="M1:N2"/>
    <mergeCell ref="B4:G4"/>
    <mergeCell ref="I4:N4"/>
    <mergeCell ref="B7:D7"/>
    <mergeCell ref="I7:K7"/>
    <mergeCell ref="F3:G3"/>
    <mergeCell ref="M3:N3"/>
    <mergeCell ref="F7:G7"/>
    <mergeCell ref="M7:N7"/>
    <mergeCell ref="B3:D3"/>
    <mergeCell ref="I3:K3"/>
    <mergeCell ref="B5:G5"/>
    <mergeCell ref="B6:G6"/>
    <mergeCell ref="I5:N5"/>
    <mergeCell ref="I6:N6"/>
    <mergeCell ref="B18:G18"/>
    <mergeCell ref="I17:N17"/>
    <mergeCell ref="I18:N18"/>
    <mergeCell ref="F15:G15"/>
    <mergeCell ref="M15:N15"/>
    <mergeCell ref="B16:G16"/>
    <mergeCell ref="I16:N16"/>
    <mergeCell ref="B15:D15"/>
    <mergeCell ref="I15:K15"/>
    <mergeCell ref="B17:G17"/>
    <mergeCell ref="B8:G8"/>
    <mergeCell ref="I8:N8"/>
    <mergeCell ref="B11:D11"/>
    <mergeCell ref="I11:K11"/>
    <mergeCell ref="I14:N14"/>
    <mergeCell ref="B10:G10"/>
    <mergeCell ref="I9:N9"/>
    <mergeCell ref="I10:N10"/>
    <mergeCell ref="F11:G11"/>
    <mergeCell ref="M11:N11"/>
    <mergeCell ref="B9:G9"/>
    <mergeCell ref="B13:G13"/>
    <mergeCell ref="B14:G14"/>
    <mergeCell ref="I13:N13"/>
    <mergeCell ref="B12:G12"/>
    <mergeCell ref="I12:N12"/>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N20"/>
  <sheetViews>
    <sheetView view="pageBreakPreview" topLeftCell="A10" zoomScaleNormal="100" zoomScaleSheetLayoutView="100" workbookViewId="0">
      <selection activeCell="V10" sqref="V10"/>
    </sheetView>
  </sheetViews>
  <sheetFormatPr defaultColWidth="9" defaultRowHeight="14.4" x14ac:dyDescent="0.2"/>
  <cols>
    <col min="1" max="1" width="1.44140625" style="240" customWidth="1"/>
    <col min="2" max="7" width="8" style="1" customWidth="1"/>
    <col min="8" max="8" width="1.44140625" style="235" customWidth="1"/>
    <col min="9" max="14" width="8" style="1" customWidth="1"/>
    <col min="15" max="19" width="6.109375" style="1" customWidth="1"/>
    <col min="20" max="22" width="4.88671875" style="1" customWidth="1"/>
    <col min="23" max="16384" width="9" style="1"/>
  </cols>
  <sheetData>
    <row r="1" spans="1:14" ht="18.75" customHeight="1" x14ac:dyDescent="0.2">
      <c r="K1" s="574" t="str">
        <f>参加者名簿!F5&amp;""</f>
        <v/>
      </c>
      <c r="L1" s="575"/>
      <c r="M1" s="575" t="s">
        <v>4</v>
      </c>
      <c r="N1" s="578"/>
    </row>
    <row r="2" spans="1:14" ht="21.75" customHeight="1" x14ac:dyDescent="0.2">
      <c r="K2" s="576"/>
      <c r="L2" s="577"/>
      <c r="M2" s="577"/>
      <c r="N2" s="579"/>
    </row>
    <row r="3" spans="1:14" ht="30.75" customHeight="1" x14ac:dyDescent="0.2">
      <c r="B3" s="567" t="str">
        <f>IF(VLOOKUP(A4,作業!$W:$AA,2,FALSE)="","",CONCATENATE("▼ ",VLOOKUP(A4,作業!$W:$AA,2,FALSE)," 選手 ",VLOOKUP(A4,作業!$W:$AA,4,FALSE)))&amp;""</f>
        <v/>
      </c>
      <c r="C3" s="568"/>
      <c r="D3" s="568"/>
      <c r="E3" s="234" t="s">
        <v>198</v>
      </c>
      <c r="F3" s="569" t="str">
        <f>IF(VLOOKUP(A4,作業!$W:$AA,2,FALSE)="","",VLOOKUP(A4,作業!$W:$AA,3,FALSE))&amp;""</f>
        <v/>
      </c>
      <c r="G3" s="570"/>
      <c r="H3" s="246"/>
      <c r="I3" s="567" t="str">
        <f>IF(VLOOKUP(H4,作業!$W:$AA,2,FALSE)="","",CONCATENATE("▼ ",VLOOKUP(H4,作業!$W:$AA,2,FALSE)," 選手 ",VLOOKUP(H4,作業!$W:$AA,4,FALSE)))&amp;""</f>
        <v/>
      </c>
      <c r="J3" s="568"/>
      <c r="K3" s="568"/>
      <c r="L3" s="234" t="s">
        <v>198</v>
      </c>
      <c r="M3" s="569" t="str">
        <f>IF(VLOOKUP(H4,作業!$W:$AA,2,FALSE)="","",VLOOKUP(H4,作業!$W:$AA,3,FALSE))&amp;""</f>
        <v/>
      </c>
      <c r="N3" s="570"/>
    </row>
    <row r="4" spans="1:14" ht="67.5" customHeight="1" x14ac:dyDescent="0.2">
      <c r="A4" s="240">
        <v>15</v>
      </c>
      <c r="B4" s="571" t="str">
        <f>IF(VLOOKUP(A4,作業!$W:$AA,2,FALSE)="","",CONCATENATE("【選手　",VLOOKUP(A4,作業!$W:$AA,4,FALSE),"】"))</f>
        <v/>
      </c>
      <c r="C4" s="572"/>
      <c r="D4" s="572"/>
      <c r="E4" s="572"/>
      <c r="F4" s="572"/>
      <c r="G4" s="573"/>
      <c r="H4" s="242">
        <v>16</v>
      </c>
      <c r="I4" s="571" t="str">
        <f>IF(VLOOKUP(H4,作業!$W:$AA,2,FALSE)="","",CONCATENATE("【選手　",VLOOKUP(H4,作業!$W:$AA,4,FALSE),"】"))</f>
        <v/>
      </c>
      <c r="J4" s="572"/>
      <c r="K4" s="572"/>
      <c r="L4" s="572"/>
      <c r="M4" s="572"/>
      <c r="N4" s="573"/>
    </row>
    <row r="5" spans="1:14" ht="35.25" customHeight="1" x14ac:dyDescent="0.2">
      <c r="B5" s="561" t="str">
        <f>IF(VLOOKUP(A4,作業!$W:$AA,2,FALSE)="","",CONCATENATE("(",VLOOKUP(A4,作業!$W:$AA,5,FALSE),")"))</f>
        <v/>
      </c>
      <c r="C5" s="562"/>
      <c r="D5" s="562"/>
      <c r="E5" s="562"/>
      <c r="F5" s="562"/>
      <c r="G5" s="563"/>
      <c r="H5" s="242"/>
      <c r="I5" s="561" t="str">
        <f>IF(VLOOKUP(H4,作業!$W:$AA,2,FALSE)="","",CONCATENATE("(",VLOOKUP(H4,作業!$W:$AA,5,FALSE),")"))</f>
        <v/>
      </c>
      <c r="J5" s="562"/>
      <c r="K5" s="562"/>
      <c r="L5" s="562"/>
      <c r="M5" s="562"/>
      <c r="N5" s="563"/>
    </row>
    <row r="6" spans="1:14" ht="67.5" customHeight="1" x14ac:dyDescent="0.2">
      <c r="B6" s="564" t="s">
        <v>199</v>
      </c>
      <c r="C6" s="565"/>
      <c r="D6" s="565"/>
      <c r="E6" s="565"/>
      <c r="F6" s="565"/>
      <c r="G6" s="566"/>
      <c r="H6" s="242"/>
      <c r="I6" s="564" t="s">
        <v>199</v>
      </c>
      <c r="J6" s="565"/>
      <c r="K6" s="565"/>
      <c r="L6" s="565"/>
      <c r="M6" s="565"/>
      <c r="N6" s="566"/>
    </row>
    <row r="7" spans="1:14" ht="30.75" customHeight="1" x14ac:dyDescent="0.2">
      <c r="B7" s="567" t="str">
        <f>IF(VLOOKUP(A8,作業!$W:$AA,2,FALSE)="","",CONCATENATE("▼ ",VLOOKUP(A8,作業!$W:$AA,2,FALSE)," 選手 ",VLOOKUP(A8,作業!$W:$AA,4,FALSE)))&amp;""</f>
        <v/>
      </c>
      <c r="C7" s="568"/>
      <c r="D7" s="568"/>
      <c r="E7" s="234" t="s">
        <v>198</v>
      </c>
      <c r="F7" s="569" t="str">
        <f>IF(VLOOKUP(A8,作業!$W:$AA,2,FALSE)="","",VLOOKUP(A8,作業!$W:$AA,3,FALSE))&amp;""</f>
        <v/>
      </c>
      <c r="G7" s="570"/>
      <c r="H7" s="246"/>
      <c r="I7" s="567" t="str">
        <f>IF(VLOOKUP(H8,作業!$W:$AA,2,FALSE)="","",CONCATENATE("▼ ",VLOOKUP(H8,作業!$W:$AA,2,FALSE)," 選手 ",VLOOKUP(H8,作業!$W:$AA,4,FALSE)))&amp;""</f>
        <v/>
      </c>
      <c r="J7" s="568"/>
      <c r="K7" s="568"/>
      <c r="L7" s="234" t="s">
        <v>198</v>
      </c>
      <c r="M7" s="569" t="str">
        <f>IF(VLOOKUP(H8,作業!$W:$AA,2,FALSE)="","",VLOOKUP(H8,作業!$W:$AA,3,FALSE))&amp;""</f>
        <v/>
      </c>
      <c r="N7" s="570"/>
    </row>
    <row r="8" spans="1:14" ht="67.5" customHeight="1" x14ac:dyDescent="0.2">
      <c r="A8" s="240">
        <v>17</v>
      </c>
      <c r="B8" s="571" t="str">
        <f>IF(VLOOKUP(A8,作業!$W:$AA,2,FALSE)="","",CONCATENATE("【選手　",VLOOKUP(A8,作業!$W:$AA,4,FALSE),"】"))</f>
        <v/>
      </c>
      <c r="C8" s="572"/>
      <c r="D8" s="572"/>
      <c r="E8" s="572"/>
      <c r="F8" s="572"/>
      <c r="G8" s="573"/>
      <c r="H8" s="242">
        <v>18</v>
      </c>
      <c r="I8" s="571" t="str">
        <f>IF(VLOOKUP(H8,作業!$W:$AA,2,FALSE)="","",CONCATENATE("【選手　",VLOOKUP(H8,作業!$W:$AA,4,FALSE),"】"))</f>
        <v/>
      </c>
      <c r="J8" s="572"/>
      <c r="K8" s="572"/>
      <c r="L8" s="572"/>
      <c r="M8" s="572"/>
      <c r="N8" s="573"/>
    </row>
    <row r="9" spans="1:14" ht="35.25" customHeight="1" x14ac:dyDescent="0.2">
      <c r="B9" s="561" t="str">
        <f>IF(VLOOKUP(A8,作業!$W:$AA,2,FALSE)="","",CONCATENATE("(",VLOOKUP(A8,作業!$W:$AA,5,FALSE),")"))</f>
        <v/>
      </c>
      <c r="C9" s="562"/>
      <c r="D9" s="562"/>
      <c r="E9" s="562"/>
      <c r="F9" s="562"/>
      <c r="G9" s="563"/>
      <c r="H9" s="242"/>
      <c r="I9" s="561" t="str">
        <f>IF(VLOOKUP(H8,作業!$W:$AA,2,FALSE)="","",CONCATENATE("(",VLOOKUP(H8,作業!$W:$AA,5,FALSE),")"))</f>
        <v/>
      </c>
      <c r="J9" s="562"/>
      <c r="K9" s="562"/>
      <c r="L9" s="562"/>
      <c r="M9" s="562"/>
      <c r="N9" s="563"/>
    </row>
    <row r="10" spans="1:14" ht="67.5" customHeight="1" x14ac:dyDescent="0.2">
      <c r="B10" s="564" t="s">
        <v>199</v>
      </c>
      <c r="C10" s="565"/>
      <c r="D10" s="565"/>
      <c r="E10" s="565"/>
      <c r="F10" s="565"/>
      <c r="G10" s="566"/>
      <c r="H10" s="242"/>
      <c r="I10" s="564" t="s">
        <v>199</v>
      </c>
      <c r="J10" s="565"/>
      <c r="K10" s="565"/>
      <c r="L10" s="565"/>
      <c r="M10" s="565"/>
      <c r="N10" s="566"/>
    </row>
    <row r="11" spans="1:14" ht="30.75" customHeight="1" x14ac:dyDescent="0.2">
      <c r="B11" s="567" t="str">
        <f>IF(VLOOKUP(A12,作業!$W:$AA,2,FALSE)="","",CONCATENATE("▼ ",VLOOKUP(A12,作業!$W:$AA,2,FALSE)," 選手 ",VLOOKUP(A12,作業!$W:$AA,4,FALSE)))&amp;""</f>
        <v/>
      </c>
      <c r="C11" s="568"/>
      <c r="D11" s="568"/>
      <c r="E11" s="234" t="s">
        <v>198</v>
      </c>
      <c r="F11" s="569" t="str">
        <f>IF(VLOOKUP(A12,作業!$W:$AA,2,FALSE)="","",VLOOKUP(A12,作業!$W:$AA,3,FALSE))&amp;""</f>
        <v/>
      </c>
      <c r="G11" s="570"/>
      <c r="H11" s="244"/>
      <c r="I11" s="567" t="str">
        <f>IF(VLOOKUP(H12,作業!$W:$AA,2,FALSE)="","",CONCATENATE("▼ ",VLOOKUP(H12,作業!$W:$AA,2,FALSE)," 選手 ",VLOOKUP(H12,作業!$W:$AA,4,FALSE)))&amp;""</f>
        <v/>
      </c>
      <c r="J11" s="568"/>
      <c r="K11" s="568"/>
      <c r="L11" s="234" t="s">
        <v>198</v>
      </c>
      <c r="M11" s="569" t="str">
        <f>IF(VLOOKUP(H12,作業!$W:$AA,2,FALSE)="","",VLOOKUP(H12,作業!$W:$AA,3,FALSE))&amp;""</f>
        <v/>
      </c>
      <c r="N11" s="570"/>
    </row>
    <row r="12" spans="1:14" ht="67.5" customHeight="1" x14ac:dyDescent="0.2">
      <c r="A12" s="240">
        <v>19</v>
      </c>
      <c r="B12" s="571" t="str">
        <f>IF(VLOOKUP(A12,作業!$W:$AA,2,FALSE)="","",CONCATENATE("【選手　",VLOOKUP(A12,作業!$W:$AA,4,FALSE),"】"))</f>
        <v/>
      </c>
      <c r="C12" s="572"/>
      <c r="D12" s="572"/>
      <c r="E12" s="572"/>
      <c r="F12" s="572"/>
      <c r="G12" s="573"/>
      <c r="H12" s="242">
        <v>20</v>
      </c>
      <c r="I12" s="571" t="str">
        <f>IF(VLOOKUP(H12,作業!$W:$AA,2,FALSE)="","",CONCATENATE("【選手　",VLOOKUP(H12,作業!$W:$AA,4,FALSE),"】"))</f>
        <v/>
      </c>
      <c r="J12" s="572"/>
      <c r="K12" s="572"/>
      <c r="L12" s="572"/>
      <c r="M12" s="572"/>
      <c r="N12" s="573"/>
    </row>
    <row r="13" spans="1:14" ht="35.25" customHeight="1" x14ac:dyDescent="0.2">
      <c r="B13" s="561" t="str">
        <f>IF(VLOOKUP(A12,作業!$W:$AA,2,FALSE)="","",CONCATENATE("(",VLOOKUP(A12,作業!$W:$AA,5,FALSE),")"))</f>
        <v/>
      </c>
      <c r="C13" s="562"/>
      <c r="D13" s="562"/>
      <c r="E13" s="562"/>
      <c r="F13" s="562"/>
      <c r="G13" s="563"/>
      <c r="H13" s="242"/>
      <c r="I13" s="561" t="str">
        <f>IF(VLOOKUP(H12,作業!$W:$AA,2,FALSE)="","",CONCATENATE("(",VLOOKUP(H12,作業!$W:$AA,5,FALSE),")"))</f>
        <v/>
      </c>
      <c r="J13" s="562"/>
      <c r="K13" s="562"/>
      <c r="L13" s="562"/>
      <c r="M13" s="562"/>
      <c r="N13" s="563"/>
    </row>
    <row r="14" spans="1:14" ht="67.5" customHeight="1" x14ac:dyDescent="0.2">
      <c r="B14" s="564" t="s">
        <v>199</v>
      </c>
      <c r="C14" s="565"/>
      <c r="D14" s="565"/>
      <c r="E14" s="565"/>
      <c r="F14" s="565"/>
      <c r="G14" s="566"/>
      <c r="H14" s="242"/>
      <c r="I14" s="564" t="s">
        <v>199</v>
      </c>
      <c r="J14" s="565"/>
      <c r="K14" s="565"/>
      <c r="L14" s="565"/>
      <c r="M14" s="565"/>
      <c r="N14" s="566"/>
    </row>
    <row r="15" spans="1:14" ht="30.75" customHeight="1" x14ac:dyDescent="0.2">
      <c r="B15" s="567"/>
      <c r="C15" s="568"/>
      <c r="D15" s="568"/>
      <c r="E15" s="234"/>
      <c r="F15" s="589"/>
      <c r="G15" s="590"/>
      <c r="H15" s="244"/>
      <c r="I15" s="567"/>
      <c r="J15" s="568"/>
      <c r="K15" s="568"/>
      <c r="L15" s="234"/>
      <c r="M15" s="589"/>
      <c r="N15" s="590"/>
    </row>
    <row r="16" spans="1:14" ht="67.5" customHeight="1" x14ac:dyDescent="0.2">
      <c r="B16" s="586"/>
      <c r="C16" s="587"/>
      <c r="D16" s="587"/>
      <c r="E16" s="587"/>
      <c r="F16" s="587"/>
      <c r="G16" s="588"/>
      <c r="H16" s="242"/>
      <c r="I16" s="586"/>
      <c r="J16" s="587"/>
      <c r="K16" s="587"/>
      <c r="L16" s="587"/>
      <c r="M16" s="587"/>
      <c r="N16" s="588"/>
    </row>
    <row r="17" spans="2:14" ht="35.25" customHeight="1" x14ac:dyDescent="0.2">
      <c r="B17" s="245"/>
      <c r="C17" s="14"/>
      <c r="D17" s="14"/>
      <c r="E17" s="14"/>
      <c r="F17" s="14"/>
      <c r="G17" s="14"/>
      <c r="H17" s="242"/>
      <c r="I17" s="245"/>
      <c r="J17" s="14"/>
      <c r="K17" s="14"/>
      <c r="L17" s="14"/>
      <c r="M17" s="14"/>
      <c r="N17" s="14"/>
    </row>
    <row r="18" spans="2:14" ht="67.5" customHeight="1" x14ac:dyDescent="0.2">
      <c r="B18" s="245"/>
      <c r="C18" s="14"/>
      <c r="D18" s="14"/>
      <c r="E18" s="14"/>
      <c r="F18" s="14"/>
      <c r="G18" s="14"/>
      <c r="H18" s="242"/>
      <c r="I18" s="245"/>
      <c r="J18" s="14"/>
      <c r="K18" s="14"/>
      <c r="L18" s="14"/>
      <c r="M18" s="14"/>
      <c r="N18" s="14"/>
    </row>
    <row r="19" spans="2:14" ht="9" customHeight="1" x14ac:dyDescent="0.2"/>
    <row r="20" spans="2:14" x14ac:dyDescent="0.2">
      <c r="B20" s="57" t="s">
        <v>200</v>
      </c>
    </row>
  </sheetData>
  <mergeCells count="38">
    <mergeCell ref="B8:G8"/>
    <mergeCell ref="I8:N8"/>
    <mergeCell ref="B16:G16"/>
    <mergeCell ref="I16:N16"/>
    <mergeCell ref="B12:G12"/>
    <mergeCell ref="I12:N12"/>
    <mergeCell ref="B15:D15"/>
    <mergeCell ref="I15:K15"/>
    <mergeCell ref="F15:G15"/>
    <mergeCell ref="M15:N15"/>
    <mergeCell ref="B13:G13"/>
    <mergeCell ref="B14:G14"/>
    <mergeCell ref="I13:N13"/>
    <mergeCell ref="I14:N14"/>
    <mergeCell ref="B11:D11"/>
    <mergeCell ref="I11:K11"/>
    <mergeCell ref="K1:L2"/>
    <mergeCell ref="M1:N2"/>
    <mergeCell ref="B3:D3"/>
    <mergeCell ref="I3:K3"/>
    <mergeCell ref="F3:G3"/>
    <mergeCell ref="M3:N3"/>
    <mergeCell ref="B4:G4"/>
    <mergeCell ref="I4:N4"/>
    <mergeCell ref="B7:D7"/>
    <mergeCell ref="I7:K7"/>
    <mergeCell ref="F7:G7"/>
    <mergeCell ref="M7:N7"/>
    <mergeCell ref="B5:G5"/>
    <mergeCell ref="B6:G6"/>
    <mergeCell ref="I5:N5"/>
    <mergeCell ref="I6:N6"/>
    <mergeCell ref="F11:G11"/>
    <mergeCell ref="M11:N11"/>
    <mergeCell ref="B9:G9"/>
    <mergeCell ref="B10:G10"/>
    <mergeCell ref="I9:N9"/>
    <mergeCell ref="I10:N10"/>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参加者名簿　記入注記</vt:lpstr>
      <vt:lpstr>臨時監督申請書　記入注記</vt:lpstr>
      <vt:lpstr>臨時監督申請書</vt:lpstr>
      <vt:lpstr>参加者名簿</vt:lpstr>
      <vt:lpstr>コーチ申請書 </vt:lpstr>
      <vt:lpstr>会員証等写し貼付用紙①</vt:lpstr>
      <vt:lpstr>用紙②7～14</vt:lpstr>
      <vt:lpstr>用紙③15～20</vt:lpstr>
      <vt:lpstr>用紙④21～25</vt:lpstr>
      <vt:lpstr>区分表</vt:lpstr>
      <vt:lpstr>作業</vt:lpstr>
      <vt:lpstr>'コーチ申請書 '!Print_Area</vt:lpstr>
      <vt:lpstr>参加者名簿!Print_Area</vt:lpstr>
      <vt:lpstr>'参加者名簿　記入注記'!Print_Area</vt:lpstr>
      <vt:lpstr>'用紙③15～20'!Print_Area</vt:lpstr>
      <vt:lpstr>'用紙④21～25'!Print_Area</vt:lpstr>
      <vt:lpstr>臨時監督申請書!Print_Area</vt:lpstr>
      <vt:lpstr>'臨時監督申請書　記入注記'!Print_Area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資格</dc:creator>
  <cp:keywords/>
  <dc:description/>
  <cp:lastModifiedBy>総務課００３ 全日本空手道連盟</cp:lastModifiedBy>
  <cp:revision/>
  <dcterms:created xsi:type="dcterms:W3CDTF">2001-02-16T04:02:20Z</dcterms:created>
  <dcterms:modified xsi:type="dcterms:W3CDTF">2024-06-13T23:12:40Z</dcterms:modified>
  <cp:category/>
  <cp:contentStatus/>
</cp:coreProperties>
</file>